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defaultThemeVersion="166925"/>
  <mc:AlternateContent xmlns:mc="http://schemas.openxmlformats.org/markup-compatibility/2006">
    <mc:Choice Requires="x15">
      <x15ac:absPath xmlns:x15ac="http://schemas.microsoft.com/office/spreadsheetml/2010/11/ac" url="/Users/henrikgenzel/Desktop/"/>
    </mc:Choice>
  </mc:AlternateContent>
  <xr:revisionPtr revIDLastSave="0" documentId="13_ncr:1_{3453373D-FD9A-F449-BCB0-E9E02618A621}" xr6:coauthVersionLast="47" xr6:coauthVersionMax="47" xr10:uidLastSave="{00000000-0000-0000-0000-000000000000}"/>
  <bookViews>
    <workbookView xWindow="0" yWindow="500" windowWidth="28800" windowHeight="17500" xr2:uid="{00000000-000D-0000-FFFF-FFFF00000000}"/>
  </bookViews>
  <sheets>
    <sheet name="Begrüßung" sheetId="1" r:id="rId1"/>
    <sheet name="Rechner" sheetId="2" r:id="rId2"/>
    <sheet name="EBF-KJ" sheetId="4" r:id="rId3"/>
    <sheet name="FRT-KJ" sheetId="7" r:id="rId4"/>
    <sheet name="SKEI" sheetId="8" r:id="rId5"/>
    <sheet name="EBI" sheetId="5" r:id="rId6"/>
    <sheet name="EBSK" sheetId="9" r:id="rId7"/>
    <sheet name="FRKJ" sheetId="6" r:id="rId8"/>
    <sheet name="CBCL 6-18R" sheetId="3"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4" i="4" l="1"/>
  <c r="J24" i="4"/>
  <c r="J33" i="4"/>
  <c r="J31" i="4"/>
  <c r="K28" i="4"/>
  <c r="J30" i="4"/>
  <c r="J29" i="4"/>
  <c r="J28" i="4"/>
  <c r="J27" i="4"/>
  <c r="J25" i="4"/>
  <c r="J23" i="4"/>
  <c r="G18" i="9" l="1"/>
  <c r="G11" i="9"/>
  <c r="F11" i="9"/>
  <c r="G10" i="9"/>
  <c r="F10" i="9"/>
  <c r="G9" i="9"/>
  <c r="F9" i="9"/>
  <c r="J34" i="9"/>
  <c r="J33" i="8"/>
  <c r="D26" i="8"/>
  <c r="D20" i="8"/>
  <c r="D19" i="8"/>
  <c r="I10" i="8"/>
  <c r="H10" i="8"/>
  <c r="I9" i="8"/>
  <c r="H9" i="8"/>
  <c r="J10" i="8" l="1"/>
  <c r="J9" i="8"/>
  <c r="K18" i="7"/>
  <c r="J18" i="7"/>
  <c r="I18" i="7"/>
  <c r="H18" i="7"/>
  <c r="G18" i="7"/>
  <c r="F18" i="7"/>
  <c r="E18" i="7"/>
  <c r="D18" i="7"/>
  <c r="N17" i="7"/>
  <c r="M17" i="7"/>
  <c r="O17" i="7" s="1"/>
  <c r="N16" i="7"/>
  <c r="M16" i="7"/>
  <c r="O16" i="7" s="1"/>
  <c r="K13" i="7"/>
  <c r="J13" i="7"/>
  <c r="I13" i="7"/>
  <c r="H13" i="7"/>
  <c r="G13" i="7"/>
  <c r="F13" i="7"/>
  <c r="E13" i="7"/>
  <c r="D13" i="7"/>
  <c r="N12" i="7"/>
  <c r="M12" i="7"/>
  <c r="O12" i="7" s="1"/>
  <c r="N11" i="7"/>
  <c r="M11" i="7"/>
  <c r="O11" i="7" s="1"/>
  <c r="E69" i="6" l="1"/>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K23" i="6"/>
  <c r="J23" i="6"/>
  <c r="E23" i="6"/>
  <c r="E22" i="6"/>
  <c r="E21" i="6"/>
  <c r="M20" i="6"/>
  <c r="L20" i="6"/>
  <c r="K20" i="6"/>
  <c r="J20" i="6"/>
  <c r="H20" i="6"/>
  <c r="E20" i="6"/>
  <c r="M19" i="6"/>
  <c r="L19" i="6"/>
  <c r="K19" i="6"/>
  <c r="J19" i="6"/>
  <c r="H19" i="6"/>
  <c r="E19" i="6"/>
  <c r="M18" i="6"/>
  <c r="L18" i="6"/>
  <c r="K18" i="6"/>
  <c r="J18" i="6"/>
  <c r="H18" i="6"/>
  <c r="E18" i="6"/>
  <c r="M17" i="6"/>
  <c r="L17" i="6"/>
  <c r="K17" i="6"/>
  <c r="J17" i="6"/>
  <c r="H17" i="6"/>
  <c r="E17" i="6"/>
  <c r="E16" i="6"/>
  <c r="M15" i="6"/>
  <c r="L15" i="6"/>
  <c r="K15" i="6"/>
  <c r="J15" i="6"/>
  <c r="H15" i="6"/>
  <c r="E15" i="6"/>
  <c r="M14" i="6"/>
  <c r="L14" i="6"/>
  <c r="K14" i="6"/>
  <c r="J14" i="6"/>
  <c r="H14" i="6"/>
  <c r="E14" i="6"/>
  <c r="M13" i="6"/>
  <c r="L13" i="6"/>
  <c r="K13" i="6"/>
  <c r="J13" i="6"/>
  <c r="H13" i="6"/>
  <c r="E13" i="6"/>
  <c r="M12" i="6"/>
  <c r="L12" i="6"/>
  <c r="K12" i="6"/>
  <c r="J12" i="6"/>
  <c r="H12" i="6"/>
  <c r="E12" i="6"/>
  <c r="M11" i="6"/>
  <c r="L11" i="6"/>
  <c r="K11" i="6"/>
  <c r="J11" i="6"/>
  <c r="H11" i="6"/>
  <c r="E11" i="6"/>
  <c r="M10" i="6"/>
  <c r="L10" i="6"/>
  <c r="K10" i="6"/>
  <c r="J10" i="6"/>
  <c r="H10" i="6"/>
  <c r="E10" i="6"/>
  <c r="H23" i="6" l="1"/>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M27" i="5"/>
  <c r="L27" i="5"/>
  <c r="E27" i="5"/>
  <c r="M26" i="5"/>
  <c r="L26" i="5"/>
  <c r="E26" i="5"/>
  <c r="M25" i="5"/>
  <c r="L25" i="5"/>
  <c r="E25" i="5"/>
  <c r="E24" i="5"/>
  <c r="E23" i="5"/>
  <c r="M22" i="5"/>
  <c r="L22" i="5"/>
  <c r="K22" i="5"/>
  <c r="J22" i="5"/>
  <c r="H22" i="5"/>
  <c r="E22" i="5"/>
  <c r="M21" i="5"/>
  <c r="L21" i="5"/>
  <c r="K21" i="5"/>
  <c r="J21" i="5"/>
  <c r="H21" i="5"/>
  <c r="E21" i="5"/>
  <c r="M20" i="5"/>
  <c r="L20" i="5"/>
  <c r="K20" i="5"/>
  <c r="J20" i="5"/>
  <c r="H20" i="5"/>
  <c r="E20" i="5"/>
  <c r="M19" i="5"/>
  <c r="L19" i="5"/>
  <c r="K19" i="5"/>
  <c r="J19" i="5"/>
  <c r="H19" i="5"/>
  <c r="E19" i="5"/>
  <c r="M18" i="5"/>
  <c r="L18" i="5"/>
  <c r="K18" i="5"/>
  <c r="J18" i="5"/>
  <c r="H18" i="5"/>
  <c r="E18" i="5"/>
  <c r="M17" i="5"/>
  <c r="L17" i="5"/>
  <c r="K17" i="5"/>
  <c r="J17" i="5"/>
  <c r="H17" i="5"/>
  <c r="E17" i="5"/>
  <c r="M16" i="5"/>
  <c r="L16" i="5"/>
  <c r="K16" i="5"/>
  <c r="J16" i="5"/>
  <c r="H16" i="5"/>
  <c r="E16" i="5"/>
  <c r="E15" i="5"/>
  <c r="M14" i="5"/>
  <c r="L14" i="5"/>
  <c r="K14" i="5"/>
  <c r="J14" i="5"/>
  <c r="H14" i="5"/>
  <c r="E14" i="5"/>
  <c r="M13" i="5"/>
  <c r="L13" i="5"/>
  <c r="K13" i="5"/>
  <c r="J13" i="5"/>
  <c r="H13" i="5"/>
  <c r="E13" i="5"/>
  <c r="M12" i="5"/>
  <c r="L12" i="5"/>
  <c r="K12" i="5"/>
  <c r="J12" i="5"/>
  <c r="H12" i="5"/>
  <c r="E12" i="5"/>
  <c r="M11" i="5"/>
  <c r="L11" i="5"/>
  <c r="K11" i="5"/>
  <c r="J11" i="5"/>
  <c r="H11" i="5"/>
  <c r="E11" i="5"/>
  <c r="M10" i="5"/>
  <c r="L10" i="5"/>
  <c r="K10" i="5"/>
  <c r="J10" i="5"/>
  <c r="H10" i="5"/>
  <c r="E10" i="5"/>
  <c r="H26" i="5" l="1"/>
  <c r="H25" i="5"/>
  <c r="F45" i="4"/>
  <c r="C45" i="4"/>
  <c r="F44" i="4"/>
  <c r="C44" i="4"/>
  <c r="F43" i="4"/>
  <c r="C43" i="4"/>
  <c r="F42" i="4"/>
  <c r="C42" i="4"/>
  <c r="F41" i="4"/>
  <c r="C41" i="4"/>
  <c r="F40" i="4"/>
  <c r="C40" i="4"/>
  <c r="F39" i="4"/>
  <c r="C39" i="4"/>
  <c r="F38" i="4"/>
  <c r="C38" i="4"/>
  <c r="F37" i="4"/>
  <c r="C37" i="4"/>
  <c r="F36" i="4"/>
  <c r="C36" i="4"/>
  <c r="N34" i="4"/>
  <c r="M34" i="4"/>
  <c r="J34" i="4"/>
  <c r="F34" i="4"/>
  <c r="C34" i="4"/>
  <c r="N33" i="4"/>
  <c r="M33" i="4"/>
  <c r="K33" i="4"/>
  <c r="F33" i="4"/>
  <c r="C33" i="4"/>
  <c r="F32" i="4"/>
  <c r="C32" i="4"/>
  <c r="N31" i="4"/>
  <c r="M31" i="4"/>
  <c r="K31" i="4"/>
  <c r="F31" i="4"/>
  <c r="C31" i="4"/>
  <c r="N30" i="4"/>
  <c r="M30" i="4"/>
  <c r="K30" i="4"/>
  <c r="F30" i="4"/>
  <c r="C30" i="4"/>
  <c r="N29" i="4"/>
  <c r="M29" i="4"/>
  <c r="K29" i="4"/>
  <c r="F29" i="4"/>
  <c r="C29" i="4"/>
  <c r="N28" i="4"/>
  <c r="M28" i="4"/>
  <c r="F28" i="4"/>
  <c r="C28" i="4"/>
  <c r="N27" i="4"/>
  <c r="M27" i="4"/>
  <c r="K27" i="4"/>
  <c r="F26" i="4"/>
  <c r="C26" i="4"/>
  <c r="N25" i="4"/>
  <c r="M25" i="4"/>
  <c r="K25" i="4"/>
  <c r="F25" i="4"/>
  <c r="C25" i="4"/>
  <c r="N24" i="4"/>
  <c r="M24" i="4"/>
  <c r="F24" i="4"/>
  <c r="C24" i="4"/>
  <c r="N23" i="4"/>
  <c r="M23" i="4"/>
  <c r="K23" i="4"/>
  <c r="F23" i="4"/>
  <c r="C23" i="4"/>
  <c r="F22" i="4"/>
  <c r="C22" i="4"/>
  <c r="F21" i="4"/>
  <c r="C21" i="4"/>
  <c r="U20" i="4"/>
  <c r="T20" i="4"/>
  <c r="R20" i="4"/>
  <c r="N20" i="4"/>
  <c r="M20" i="4"/>
  <c r="J20" i="4"/>
  <c r="F20" i="4"/>
  <c r="C20" i="4"/>
  <c r="U19" i="4"/>
  <c r="T19" i="4"/>
  <c r="N19" i="4"/>
  <c r="M19" i="4"/>
  <c r="K19" i="4"/>
  <c r="J19" i="4"/>
  <c r="F19" i="4"/>
  <c r="C19" i="4"/>
  <c r="R17" i="4"/>
  <c r="S17" i="4" s="1"/>
  <c r="N17" i="4"/>
  <c r="M17" i="4"/>
  <c r="K17" i="4"/>
  <c r="J17" i="4"/>
  <c r="F17" i="4"/>
  <c r="C17" i="4"/>
  <c r="R16" i="4"/>
  <c r="S16" i="4" s="1"/>
  <c r="N16" i="4"/>
  <c r="M16" i="4"/>
  <c r="K16" i="4"/>
  <c r="J16" i="4"/>
  <c r="F16" i="4"/>
  <c r="C16" i="4"/>
  <c r="R15" i="4"/>
  <c r="S15" i="4" s="1"/>
  <c r="N15" i="4"/>
  <c r="M15" i="4"/>
  <c r="K15" i="4"/>
  <c r="J15" i="4"/>
  <c r="F15" i="4"/>
  <c r="C15" i="4"/>
  <c r="R14" i="4"/>
  <c r="S14" i="4" s="1"/>
  <c r="N14" i="4"/>
  <c r="M14" i="4"/>
  <c r="K14" i="4"/>
  <c r="J14" i="4"/>
  <c r="F14" i="4"/>
  <c r="C14" i="4"/>
  <c r="R13" i="4"/>
  <c r="S13" i="4" s="1"/>
  <c r="N13" i="4"/>
  <c r="M13" i="4"/>
  <c r="K13" i="4"/>
  <c r="J13" i="4"/>
  <c r="F13" i="4"/>
  <c r="C13" i="4"/>
  <c r="F12" i="4"/>
  <c r="C12" i="4"/>
  <c r="R11" i="4"/>
  <c r="S11" i="4" s="1"/>
  <c r="N11" i="4"/>
  <c r="M11" i="4"/>
  <c r="K11" i="4"/>
  <c r="J11" i="4"/>
  <c r="F11" i="4"/>
  <c r="C11" i="4"/>
  <c r="R10" i="4"/>
  <c r="S10" i="4" s="1"/>
  <c r="N10" i="4"/>
  <c r="M10" i="4"/>
  <c r="K10" i="4"/>
  <c r="J10" i="4"/>
  <c r="F10" i="4"/>
  <c r="C10" i="4"/>
  <c r="R9" i="4"/>
  <c r="S9" i="4" s="1"/>
  <c r="N9" i="4"/>
  <c r="M9" i="4"/>
  <c r="K9" i="4"/>
  <c r="J9" i="4"/>
  <c r="H27" i="5" l="1"/>
  <c r="R19" i="4"/>
  <c r="K29" i="3"/>
  <c r="J29" i="3"/>
  <c r="H29" i="3"/>
  <c r="K28" i="3"/>
  <c r="J28" i="3"/>
  <c r="H28" i="3"/>
  <c r="K27" i="3"/>
  <c r="J27" i="3"/>
  <c r="H27" i="3"/>
  <c r="K26" i="3"/>
  <c r="J26" i="3"/>
  <c r="H26" i="3"/>
  <c r="K25" i="3"/>
  <c r="J25" i="3"/>
  <c r="H25" i="3"/>
  <c r="K24" i="3"/>
  <c r="J24" i="3"/>
  <c r="H24" i="3"/>
  <c r="K21" i="3"/>
  <c r="J21" i="3"/>
  <c r="H21" i="3"/>
  <c r="K19" i="3"/>
  <c r="J19" i="3"/>
  <c r="K18" i="3"/>
  <c r="J18" i="3"/>
  <c r="K16" i="3"/>
  <c r="J16" i="3"/>
  <c r="H16" i="3"/>
  <c r="K15" i="3"/>
  <c r="J15" i="3"/>
  <c r="H15" i="3"/>
  <c r="H19" i="3" s="1"/>
  <c r="K14" i="3"/>
  <c r="J14" i="3"/>
  <c r="H14" i="3"/>
  <c r="K13" i="3"/>
  <c r="J13" i="3"/>
  <c r="H13" i="3"/>
  <c r="K12" i="3"/>
  <c r="J12" i="3"/>
  <c r="H12" i="3"/>
  <c r="K11" i="3"/>
  <c r="J11" i="3"/>
  <c r="H11" i="3"/>
  <c r="K10" i="3"/>
  <c r="J10" i="3"/>
  <c r="H10" i="3"/>
  <c r="K9" i="3"/>
  <c r="J9" i="3"/>
  <c r="H9" i="3"/>
  <c r="H18" i="3" l="1"/>
  <c r="J18" i="2"/>
  <c r="I18" i="2"/>
  <c r="H18" i="2"/>
  <c r="G18" i="2"/>
  <c r="F18" i="2"/>
  <c r="E18" i="2"/>
  <c r="J17" i="2"/>
  <c r="I17" i="2"/>
  <c r="H17" i="2"/>
  <c r="G17" i="2"/>
  <c r="F17" i="2"/>
  <c r="E17" i="2"/>
  <c r="J16" i="2"/>
  <c r="I16" i="2"/>
  <c r="H16" i="2"/>
  <c r="G16" i="2"/>
  <c r="F16" i="2"/>
  <c r="E16" i="2"/>
  <c r="J15" i="2"/>
  <c r="I15" i="2"/>
  <c r="H15" i="2"/>
  <c r="G15" i="2"/>
  <c r="F15" i="2"/>
  <c r="E15" i="2"/>
  <c r="J14" i="2"/>
  <c r="I14" i="2"/>
  <c r="H14" i="2"/>
  <c r="G14" i="2"/>
  <c r="F14" i="2"/>
  <c r="E14" i="2"/>
  <c r="J13" i="2"/>
  <c r="I13" i="2"/>
  <c r="H13" i="2"/>
  <c r="G13" i="2"/>
  <c r="F13" i="2"/>
  <c r="E13" i="2"/>
</calcChain>
</file>

<file path=xl/sharedStrings.xml><?xml version="1.0" encoding="utf-8"?>
<sst xmlns="http://schemas.openxmlformats.org/spreadsheetml/2006/main" count="565" uniqueCount="212">
  <si>
    <t>Normwert-Rechner</t>
  </si>
  <si>
    <t>Hier Wert eingeben</t>
  </si>
  <si>
    <t>IQ-Wert</t>
  </si>
  <si>
    <t>T-Wert</t>
  </si>
  <si>
    <t>Stanine-Wert</t>
  </si>
  <si>
    <t>z-Wert</t>
  </si>
  <si>
    <t>Standard-Wert</t>
  </si>
  <si>
    <t>Wertpunkte</t>
  </si>
  <si>
    <t>CBCL/6-18R</t>
  </si>
  <si>
    <t>Zur Auswertung der CBCL/6-18R folgen Sie bitte den jeweiligen Schritten chronologisch.</t>
  </si>
  <si>
    <t>Item</t>
  </si>
  <si>
    <t>Skala</t>
  </si>
  <si>
    <t>DSM-Skala</t>
  </si>
  <si>
    <t>Punktwert</t>
  </si>
  <si>
    <t>Problemskalen</t>
  </si>
  <si>
    <t>Rohwert</t>
  </si>
  <si>
    <t>T &gt; 65</t>
  </si>
  <si>
    <t>T &gt; 70</t>
  </si>
  <si>
    <t>Reliabilität</t>
  </si>
  <si>
    <t>AP</t>
  </si>
  <si>
    <t>1. Ängstlich/depressiv</t>
  </si>
  <si>
    <t>AD</t>
  </si>
  <si>
    <t xml:space="preserve">Cronbach's α = </t>
  </si>
  <si>
    <t>RV</t>
  </si>
  <si>
    <t>2. Rückzüglich/depressiv</t>
  </si>
  <si>
    <t>RD</t>
  </si>
  <si>
    <t>AV</t>
  </si>
  <si>
    <t>OVS</t>
  </si>
  <si>
    <t>3. Körperliche Beschwerden</t>
  </si>
  <si>
    <t>KB</t>
  </si>
  <si>
    <t>ADH</t>
  </si>
  <si>
    <t>4. Soziale Probleme</t>
  </si>
  <si>
    <t>SP</t>
  </si>
  <si>
    <t>DEP</t>
  </si>
  <si>
    <t>DP</t>
  </si>
  <si>
    <t>And.Pr.</t>
  </si>
  <si>
    <t>6. Aufmerksamkeitsprobleme</t>
  </si>
  <si>
    <t>7. Regelverletzendes Verhalten</t>
  </si>
  <si>
    <t>8. Aggressives Verhalten</t>
  </si>
  <si>
    <t>T &gt; 59</t>
  </si>
  <si>
    <t>T &gt; 63</t>
  </si>
  <si>
    <t>Internale Probleme</t>
  </si>
  <si>
    <t>INT</t>
  </si>
  <si>
    <t>ANX</t>
  </si>
  <si>
    <t>Externale Probleme</t>
  </si>
  <si>
    <t>EXT</t>
  </si>
  <si>
    <t>Gesamtauffälligkeit</t>
  </si>
  <si>
    <t>TOT</t>
  </si>
  <si>
    <t>DIS</t>
  </si>
  <si>
    <t>DSM-orientierte Skalen</t>
  </si>
  <si>
    <t>1. Depressive Symptome</t>
  </si>
  <si>
    <t>2. Angstsymptome</t>
  </si>
  <si>
    <t>3. Körperliche Symptome</t>
  </si>
  <si>
    <t>SOM</t>
  </si>
  <si>
    <t xml:space="preserve">5. Oppositionelle Verhaltenssymptome </t>
  </si>
  <si>
    <t>6. Dissoziale Symptome</t>
  </si>
  <si>
    <t>Elternbildfragebogen für Kinder und Jugendliche</t>
  </si>
  <si>
    <t>Zur Auswertung des EBF-KJ folgen Sie bitte den jeweiligen Schritten chronologisch.</t>
  </si>
  <si>
    <t>Mutter</t>
  </si>
  <si>
    <t>Vater</t>
  </si>
  <si>
    <t>Subskala</t>
  </si>
  <si>
    <t>Skalenmittelwert</t>
  </si>
  <si>
    <t>T &lt; 35</t>
  </si>
  <si>
    <t>Absolute Differenzen</t>
  </si>
  <si>
    <t>Sig. des Unterschieds</t>
  </si>
  <si>
    <t>Item-Nr.</t>
  </si>
  <si>
    <t>Ersetzen</t>
  </si>
  <si>
    <t>Kohäsion</t>
  </si>
  <si>
    <t>Identifikation</t>
  </si>
  <si>
    <t>Autonomie</t>
  </si>
  <si>
    <t>Konflikte</t>
  </si>
  <si>
    <t>Bestrafung</t>
  </si>
  <si>
    <t>Ablehnung</t>
  </si>
  <si>
    <t>Emot. Vereinnahmung</t>
  </si>
  <si>
    <t>Überprotektion</t>
  </si>
  <si>
    <t>-</t>
  </si>
  <si>
    <t>Rohwerte</t>
  </si>
  <si>
    <t>Hilfe (für die Eltern)</t>
  </si>
  <si>
    <t>Elterndifferenz</t>
  </si>
  <si>
    <t>Beziehungsqualität</t>
  </si>
  <si>
    <t>Beziehungsqualität der Elternbeziehung</t>
  </si>
  <si>
    <t>Eltern-Belastungs-Inventar</t>
  </si>
  <si>
    <t>Zur Auswertung des EBI folgen Sie bitte den jeweiligen Schritten chronologisch.</t>
  </si>
  <si>
    <t>Geben Sie hier bitte den jeweiligen Punktwert des Items so an, wie er von der Mutter angekreuzt worden ist. Ausgelassene Antworten lassen Sie bitte frei.</t>
  </si>
  <si>
    <t>Stanine</t>
  </si>
  <si>
    <t>T-Wert-Äquivalent</t>
  </si>
  <si>
    <t>Prozentrang</t>
  </si>
  <si>
    <t>Stanine &lt; 3</t>
  </si>
  <si>
    <t>Stanine &gt; 7</t>
  </si>
  <si>
    <t>Kinderbereich</t>
  </si>
  <si>
    <t>Hyperaktivität/Ablenkbarkeit</t>
  </si>
  <si>
    <t>Stimmung</t>
  </si>
  <si>
    <t>Akzeptierbarkeit</t>
  </si>
  <si>
    <t>Anforderung</t>
  </si>
  <si>
    <t>Anpassungsfähigkeit</t>
  </si>
  <si>
    <t>Elternbereich</t>
  </si>
  <si>
    <t>Elterliche Bindung</t>
  </si>
  <si>
    <t>Soziale Isolation</t>
  </si>
  <si>
    <t>Elterliche Kompetenz</t>
  </si>
  <si>
    <t>Depression</t>
  </si>
  <si>
    <t>Gesundheit</t>
  </si>
  <si>
    <t>Persönliche Einschränkung</t>
  </si>
  <si>
    <t>Partnerbeziehung</t>
  </si>
  <si>
    <t>Kindbereich (KB)</t>
  </si>
  <si>
    <t>Elternbereich (EB)</t>
  </si>
  <si>
    <t>Gesamtskala (GS)</t>
  </si>
  <si>
    <t>Fragebogen zu Ressourcen im Kindes- und Jugendalter</t>
  </si>
  <si>
    <t>Zur Auswertung des FRKJ 8-16 folgen Sie bitte den jeweiligen Schritten chronologisch.</t>
  </si>
  <si>
    <t>Personale Ressourcen</t>
  </si>
  <si>
    <t>EMP</t>
  </si>
  <si>
    <t>SWK</t>
  </si>
  <si>
    <t>SWS</t>
  </si>
  <si>
    <t>KOH</t>
  </si>
  <si>
    <t>OPT</t>
  </si>
  <si>
    <t>SEK</t>
  </si>
  <si>
    <t>Soziale Ressourcen</t>
  </si>
  <si>
    <t>ELT</t>
  </si>
  <si>
    <t>AUT</t>
  </si>
  <si>
    <t>ITP</t>
  </si>
  <si>
    <t>IST</t>
  </si>
  <si>
    <t>Gesamtwert</t>
  </si>
  <si>
    <t xml:space="preserve">- </t>
  </si>
  <si>
    <t>liegt nicht vor</t>
  </si>
  <si>
    <t>Family Relations Test für Kinder und Jugendliche</t>
  </si>
  <si>
    <t>Zur Auswertung des FRT-KJ folgen Sie bitte den jeweiligen Schritten chronologisch.</t>
  </si>
  <si>
    <t>Weitere Namen eingeben:</t>
  </si>
  <si>
    <t>Kinder</t>
  </si>
  <si>
    <t>Niemand</t>
  </si>
  <si>
    <t>Selbst</t>
  </si>
  <si>
    <t>Irrtumswahrscheinlichkeit für den Unterschied</t>
  </si>
  <si>
    <t>POS OUT</t>
  </si>
  <si>
    <t>Gesamt POS</t>
  </si>
  <si>
    <t>POS IN</t>
  </si>
  <si>
    <t>Gesamt NEG</t>
  </si>
  <si>
    <t>Summe (OUT + IN)</t>
  </si>
  <si>
    <t>Jugendliche</t>
  </si>
  <si>
    <t>NEG OUT</t>
  </si>
  <si>
    <t>NEG IN</t>
  </si>
  <si>
    <t>Sorgen der Mutter</t>
  </si>
  <si>
    <t>Väterliche Verwöhnung</t>
  </si>
  <si>
    <t>Mütterliche Verwöhnung</t>
  </si>
  <si>
    <t>Strukturiertes Interview zur Erfassung der Kind-Eltern-Interaktion</t>
  </si>
  <si>
    <t>Zur Auswertung des SKEI folgen Sie bitte den jeweiligen Schritten chronologisch.</t>
  </si>
  <si>
    <t>Einfachscores</t>
  </si>
  <si>
    <t>Mutter (z-Wert)</t>
  </si>
  <si>
    <t>Vater (z-Wert)</t>
  </si>
  <si>
    <t>PET</t>
  </si>
  <si>
    <t>PR</t>
  </si>
  <si>
    <t>NBA</t>
  </si>
  <si>
    <t>andere Person</t>
  </si>
  <si>
    <t>Differenzierungsscores</t>
  </si>
  <si>
    <t>Eltern-Belastungs-Screening zur Kindeswohlgefährdung</t>
  </si>
  <si>
    <t>Zur Auswertung des EBSK folgen Sie bitte den jeweiligen Schritten chronologisch.</t>
  </si>
  <si>
    <t>B-Wert</t>
  </si>
  <si>
    <t>B &gt; 207</t>
  </si>
  <si>
    <t>T &gt; 60</t>
  </si>
  <si>
    <t>Geben Sie hier bitte den jeweiligen B- und T-Wert so an, wie er von dem Vater und der Mutter angegeben worden ist.</t>
  </si>
  <si>
    <t>Zur Bestimmung der Elterndiskrepanz werden die absoluten Differenzen der Antworten berechnet. Ob eine Diskrepanz auch statistisch als ein wirklicher Unterschied zu interpretieren ist, wird in der Spalte "sig. des Unterschieds" angegeben. Der dort angezeigte Wert gibt die Fehlerwahrscheinlichkeit an, sprich wie wahrscheinlich eine Diskrepanz fehlerhaft als eine solche beurteilt wird. Bei einem Wert von &gt; 20% sollte die Diskrepanz nicht inhaltlich bewertet werden. Im unteren Teil werden die Gesamtwerte für die Elterndifferenz und Beziehungsqualität berechnet. Die zugehörigen T-Werte können/müssen im Manual nachgeschlagen werden (S. 57 ff.) oder alternativ unter sinnvolle-stich.psy.uni-hamburg.de.</t>
  </si>
  <si>
    <r>
      <t>Geben Sie hier bitte die jeweiligen Einfachscores so an, wie sie für die Mutter, den Vater und andere angegeben worden sind. Schlagen Sie bitte den jeweiligen PR im Manual (</t>
    </r>
    <r>
      <rPr>
        <b/>
        <sz val="12"/>
        <color theme="1"/>
        <rFont val="TimesNewRomanPSMT"/>
      </rPr>
      <t>S. 100 ff.</t>
    </r>
    <r>
      <rPr>
        <sz val="12"/>
        <color theme="1"/>
        <rFont val="TimesNewRomanPSMT"/>
        <family val="2"/>
      </rPr>
      <t>) nach.</t>
    </r>
  </si>
  <si>
    <r>
      <t>Geben Sie hier bitte den jeweiligen Punktwert des Items in der grünen Zelle so an, wie für die Mutter und den Vater angegeben worden ist. Ausgelassene Antworten lassen Sie bitte frei. Falls in der Spalte „Ersetzen“ eine Zahl angezeigt wird, können fehlende Items in Schritt 1 durch den jeweiligen Skalenmittelwert ersetzt werden. Führen Sie die Ersetzung erst</t>
    </r>
    <r>
      <rPr>
        <b/>
        <sz val="12"/>
        <color theme="1"/>
        <rFont val="TimesNewRomanPSMT"/>
      </rPr>
      <t xml:space="preserve"> </t>
    </r>
    <r>
      <rPr>
        <sz val="12"/>
        <color theme="1"/>
        <rFont val="TimesNewRomanPSMT"/>
      </rPr>
      <t>nach</t>
    </r>
    <r>
      <rPr>
        <sz val="12"/>
        <color theme="1"/>
        <rFont val="TimesNewRomanPSMT"/>
        <family val="2"/>
      </rPr>
      <t xml:space="preserve"> der Eingabe aller Antworten durch. Wenn zu viele Items je Skala fehlen, wird kein Zahlenwert angegeben.</t>
    </r>
  </si>
  <si>
    <t>Cronbachs α = .75</t>
  </si>
  <si>
    <t>Cronbachs α = .7</t>
  </si>
  <si>
    <t>Cronbachs α = .68</t>
  </si>
  <si>
    <t>Cronbachs α = .77</t>
  </si>
  <si>
    <t>Cronbachs α = .61</t>
  </si>
  <si>
    <t>Cronbachs α = .63</t>
  </si>
  <si>
    <t>Cronbachs α = .83</t>
  </si>
  <si>
    <t>Cronbachs α = .82</t>
  </si>
  <si>
    <t>Cronbachs α = .8</t>
  </si>
  <si>
    <t>Cronbachs α = .91</t>
  </si>
  <si>
    <t>Cronbachs α = .93</t>
  </si>
  <si>
    <t>Cronbachs α = .95</t>
  </si>
  <si>
    <t>Hier werden die Antworten in Bezug auf die Mutter und den Vater zwischen den beiden Elternteilen verglichen. Dafür werden die T-Werte verglichen. Es gelten die gleichen Aussagen zur angegebenen Irrtumswahrscheinlichkeit wie in Schritt 2 beschrieben.</t>
  </si>
  <si>
    <t>Geben Sie hier bitte den jeweiligen Punktwert des Items so an, wie er von der Bezugsperson angekreuzt worden ist. Ausgelassene Antworten lassen Sie bitte frei. Item 17 wird in allen weiteren Schritten automatisch umkodiert.</t>
  </si>
  <si>
    <t>Cronbachs α = .78</t>
  </si>
  <si>
    <t>Cronbachs α = .81</t>
  </si>
  <si>
    <t>Cronbachs α = .69</t>
  </si>
  <si>
    <t>Cronbachs α = .72</t>
  </si>
  <si>
    <t>Cronbachs α = .89</t>
  </si>
  <si>
    <t>Cronbachs α = .79</t>
  </si>
  <si>
    <t>Cronbachs α = .87</t>
  </si>
  <si>
    <t xml:space="preserve">Geben Sie hier bitte die jeweiligen Punktwerte der Items so an, wie sie im Protokollbogen angegeben worden sind. Ausgelassene Antworten kodieren Sie bitte mit einer 0. </t>
  </si>
  <si>
    <t>And. Pr.</t>
  </si>
  <si>
    <t>5. Denk-, (Schlaf-,) repetitive Probleme</t>
  </si>
  <si>
    <t>4. Unaufmerksamkeits-Hyperaktivitäts-Symptome</t>
  </si>
  <si>
    <t xml:space="preserve">Cronbachs α = </t>
  </si>
  <si>
    <t>Cronbachs α =</t>
  </si>
  <si>
    <t>Zur einfachen Umrechnung von Standardwerten in andere Standardwerte kann der gewünschte Wert in die zugehörige Spalte (grün hinterlegt) eingetragen werden. Da Standardwerte nicht als Dezimalzahlen angegeben werden (außer bei z-Werten), werden alle Standardwerte gerundet angegeben.</t>
  </si>
  <si>
    <t>Standardwert</t>
  </si>
  <si>
    <t>Hier werden die Rohwerte der einzelnen Subskalen berechnet und es wird die Beziehungsqualität ausgegeben. Schlagen Sie den jeweiligen T-Wert im Manual (S. 57 ff.) nach und tragen Sie diesen in der Spalte „T-Wert“ händisch ein. Alternative Normwerte für sinnvolle Referenzsstichproben finden sie auch unter sinnvolle-stich.psy.uni-hamburg.de. Die Normwerte sind absichtlich nicht in dieser Excel-Datei hinterlegt, um das Copyright der Testautor:innen zu wahren und ihren Arbeitsaufwand zu honorieren. Ob ein Wert wirklich auffällig ist, muss immer in Hinblick auf die Mess(-un-)genauigkeit eines Verfahrens beurteilt werden. Im Folgenden wird angegeben, mit welcher Irrtumswahrscheinlichkeit ein Wert im auffälligen Bereich liegt. Sehen Sie bspw. in der Spalte „T &gt; 65“ einen Wert von 5%, dann bedeutet dies, dass der eingegebene Wert mit einer statistischen Sicherheit von 95% größer 65 ist. Im Umkehrschluss heißt das, dass wir uns eine Fehlerrate von 5% bei der Einordnung erlauben. Bei einer Irrtumswahrscheinlichkeit &gt; 20% sollten Sie die Skala in keinem Fall als „auffällig“ einstufen. Der Berechnung liegen die internen Konsistenzen der Gesamtstichprobe (getrennt nach Geschlecht des Elternteils; Manual, S. 36) zugrunde. Der Score für die Beziehungsqualität ergibt sich erst, wenn die T-Werte in die grünen Zellen eingetragen wurden.</t>
  </si>
  <si>
    <t>Geben Sie hier bitte die jeweiligen Scores so an, wie sie vom Kind/Jugendlichen angegeben worden sind. Sollten weitere Bezugspersonen genannt werden, können Sie diese unter „weitere Namen eingeben“ angeben. Schlagen Sie den jeweiligen Stanine-Wert im Manual (S. 97 ff.) nach und tragen Sie diesen in der Zeile „Stanine“ händisch ein.</t>
  </si>
  <si>
    <t xml:space="preserve">Hier werden die Antworten in Bezug auf die Mutter und den Vater zwischen den beiden Elternteilen verglichen. Dafür werden die Stanine-Werte verglichen. Ob ein Wert sich wirklich zwischen den Elternteilen unterscheidet, muss immer in Hinblick auf die Mess(-un-)genauigkeit eines Verfahrens beurteilt werden. Im Folgenden wird angeben, mit welcher Irrtumswahrscheinlichkeit die Werte der Elternteile sich unterscheiden. Sehen Sie bspw. einen Wert von 5%, dann bedeutet dies, dass der eingegebene Wert sich mit einer statistischen Sicherheit von 95% zwischen den Eltern unterscheidet. Im Umkehrschluss heißt das, dass wir uns eine Fehlerrate von 5% bei der Einordnung erlauben. Bei einer Irrtumswahrscheinlichkeit &gt; 20% sollten Sie den Unterschied in keinem Fall als „auffällig“ einstufen. Die hierfür genutzten Reliabilitäten sind interne Konsistenzen. </t>
  </si>
  <si>
    <r>
      <t>Hier werden die Einfachscores im PET und im NBA zwischen den beiden Elternteilen verglichen. Dafür werden die Einfachscores zur Vergleichbarkeit in z-Werte transformiert. Die Transformation ergibt sich anhand der Stichprobenkennwerte aus dem Manual (</t>
    </r>
    <r>
      <rPr>
        <b/>
        <sz val="12"/>
        <color theme="1"/>
        <rFont val="TimesNewRomanPSMT"/>
      </rPr>
      <t>S. 92 f.</t>
    </r>
    <r>
      <rPr>
        <sz val="12"/>
        <color theme="1"/>
        <rFont val="TimesNewRomanPSMT"/>
        <family val="2"/>
      </rPr>
      <t>). Ob sich ein Wert zwischen den Elternteilen wirklich unterscheidet, muss immer in Hinblick auf die Mess(-un-)genauigkeit eines Verfahrens beurteilt werden. Im Folgenden wird angegeben, mit welcher Irrtumswahrscheinlichkeit die Werte der Elternteile sich unterscheiden. Sehen Sie bspw. einen Wert von 5%, dann bedeutet dies, dass der eingegebene Wert sich mit einer statistischen Sicherheit von 95% zwischen den Eltern unterscheidet. Im Umkehrschluss heißt das, dass wir uns eine Fehlerrate von 5% bei der Einordnung erlauben. Bei einer Irrtumswahrscheinlichkeit &gt; 20% sollten Sie den Unterschied in keinem Fall als „auffällig“ einstufen.</t>
    </r>
  </si>
  <si>
    <t>Bei fehlenden Werten in Schritt 1 können Sie diese jetzt mit dem jeweils in dieser Spalte (Schritt 2) berechneten (Ersatz-)Zahlenwert ersetzen. Es wird jeweils der gerundete Mittelwert aller Items einer Skala, ohne die ausgelassenen Items, angezeigt. Bei mehr als 2 fehlenden Punktwerten je Skala ist die zugehörige Skala nicht mehr auswertbar. Zum Ersetzen einfach den Wert dieser Spalte in die Zelle bei Schritt 1 in der gleichen Zeile eintragen.</t>
  </si>
  <si>
    <r>
      <t>Hier werden die Rohwerte der einzelnen Subskalen und Gesamtwerte berechnet. Schlagen Sie den jeweiligen Stanine und T-Wert im Manual nach (</t>
    </r>
    <r>
      <rPr>
        <b/>
        <sz val="12"/>
        <color theme="1"/>
        <rFont val="TimesNewRomanPSMT"/>
      </rPr>
      <t>S. 55 ff.</t>
    </r>
    <r>
      <rPr>
        <sz val="12"/>
        <color theme="1"/>
        <rFont val="TimesNewRomanPSMT"/>
        <family val="2"/>
      </rPr>
      <t>) und tragen Sie diesen in den Spalten „Stanine“ und „T-Wert“ händisch ein. Selbiges gilt für die Prozentränge der T-Werte. Das T-Wert-Äquivalent dient der einfacheren Interpretation der Stanine-Werte, da diese in der Praxis wenig geläufig sind, er wird genau so interpretiert wie die klassischen T-Werte. Die Normwerte sind in dieser Excel-Datei absichtlich nicht hinterlegt, um das Copyright der Testautor:innen zu wahren und deren Arbeitsaufwand zu honorieren.</t>
    </r>
  </si>
  <si>
    <r>
      <t>Ob ein Wert wirklich auffällig ist, muss immer in Hinblick auf die Mess(-un-)genauigkeit eines Verfahrens beurteilt werden. Im Folgenden wird angegeben, mit welcher Irrtumswahrscheinlichkeit ein Wert im auffälligen Bereich liegt</t>
    </r>
    <r>
      <rPr>
        <b/>
        <sz val="12"/>
        <color theme="1"/>
        <rFont val="TimesNewRomanPSMT"/>
      </rPr>
      <t>.</t>
    </r>
    <r>
      <rPr>
        <sz val="12"/>
        <color theme="1"/>
        <rFont val="TimesNewRomanPSMT"/>
        <family val="2"/>
      </rPr>
      <t xml:space="preserve"> Sehen Sie bspw. in der Spalte „Stanine &gt; 7“ einen Wert von 5%, dann bedeutet dies, dass der eingegebene Wert mit einer statistischen Sicherheit von 95% größer 7 ist. Im Umkehrschluss heißt das, dass wir uns eine Fehlerrate von 5% bei der Einordnung erlauben. Bei einer Irrtumswahrscheinlichkeit von &gt; 20% sollten Sie die Skala in keinem Fall als „auffällig“ einstufen. Der Berechnung liegen die internen Konsistenzen (</t>
    </r>
    <r>
      <rPr>
        <b/>
        <sz val="12"/>
        <color theme="1"/>
        <rFont val="TimesNewRomanPSMT"/>
      </rPr>
      <t>Manual,</t>
    </r>
    <r>
      <rPr>
        <sz val="12"/>
        <color theme="1"/>
        <rFont val="TimesNewRomanPSMT"/>
        <family val="2"/>
      </rPr>
      <t xml:space="preserve"> </t>
    </r>
    <r>
      <rPr>
        <b/>
        <sz val="12"/>
        <color theme="1"/>
        <rFont val="TimesNewRomanPSMT"/>
      </rPr>
      <t>S. 32</t>
    </r>
    <r>
      <rPr>
        <sz val="12"/>
        <color theme="1"/>
        <rFont val="TimesNewRomanPSMT"/>
        <family val="2"/>
      </rPr>
      <t>) zugrunde.</t>
    </r>
  </si>
  <si>
    <t xml:space="preserve">Ob ein Wert wirklich auffällig ist, muss immer in Hinblick auf die Messungenauigkeit eines Verfahrens beurteilt werden. Im Folgenden wird angegeben, mit welcher Irrtumswahrscheinlichkeit ein Wert im auffälligen Bereich liegt. Sehen Sie bspw. in der Spalte „B &gt; 207“ einen Wert von 5%, dann bedeutet dies, dass der eingegebene Wert mit einer statistischen Sicherheit von 95% größer 207 ist. Im Umkehrschluss heißt das, dass wir uns eine Fehlerrate von 5% bei der Einordnung erlauben. Bei einer Irrtumswahrscheinlichkeit von &gt; 20% sollten Sie die Skala in keinem Fall als „auffällig“ einstufen. 	
	</t>
  </si>
  <si>
    <t>Bei fehlenden Werten in Schritt 1 können Sie diese mit dem jeweils in dieser Spalte (Schritt 2) berechneten (Ersatz-)Zahlenwert ersetzen. Es wird jeweils der gerundete Mittelwert aller Items einer Skala, ohne die ausgelassenen Items, angezeigt. Bei mehr als einem fehlenden Punktwert je Skala ist die zugehörige Skala nicht mehr auswertbar. Zum Ersetzen einfach den Wert dieser Spalte in die Zelle bei Schritt 1 in der gleichen Zeile eintragen.</t>
  </si>
  <si>
    <r>
      <t>Hier werden die Rohwerte der einzelnen Subskalen und der Gesamtwert berechnet. Schlagen Sie den jeweiligen Stanine-Wert im Manual (</t>
    </r>
    <r>
      <rPr>
        <b/>
        <sz val="12"/>
        <color theme="1"/>
        <rFont val="TimesNewRomanPSMT"/>
      </rPr>
      <t>S. 52 ff.</t>
    </r>
    <r>
      <rPr>
        <sz val="12"/>
        <color theme="1"/>
        <rFont val="TimesNewRomanPSMT"/>
        <family val="2"/>
      </rPr>
      <t xml:space="preserve">) nach und tragen Sie diesen in der Spalte „Stanine“ händisch ein. Das T-Wert-Äquivalent dient der einfacheren Interpretation der Stanine-Werte, da diese in der Praxis wenig geläufig sind, es wird genau so interpretiert wie die klassischen T-Werte. Die Normwerte sind absichtlich nicht in dieser Excel-Datei hinterlegt, um das Copyright der Testautor:innen zu wahren und ihren Arbeitsaufwand zu honorieren. </t>
    </r>
  </si>
  <si>
    <r>
      <t>Ob ein Wert wirklich auffällig ist, muss immer in Hinblick auf die Mess(-un-)genauigkeit eines Verfahrens beurteilt werden. Im Folgenden wird angegeben, mit welcher Irrtumswahrscheinlichkeit ein Wert im auffälligen Bereich liegt</t>
    </r>
    <r>
      <rPr>
        <b/>
        <sz val="12"/>
        <color theme="1"/>
        <rFont val="TimesNewRomanPSMT"/>
      </rPr>
      <t>.</t>
    </r>
    <r>
      <rPr>
        <sz val="12"/>
        <color theme="1"/>
        <rFont val="TimesNewRomanPSMT"/>
        <family val="2"/>
      </rPr>
      <t xml:space="preserve"> Sehen Sie bspw. in der Spalte „Stanine &gt; 7“ einen Wert von 5%, dann bedeutet dies, dass der eingegebene Wert mit einer statistischen Sicherheit von 95% größer 7 ist. Im Umkehrschluss heißt das, dass wir uns eine Fehlerrate von 5% bei der Einordnung erlauben. Bei einer Irrtumswahrscheinlichkeit von &gt; 20% sollten Sie die Skala in keinem Fall als „auffällig“ einstufen. Der Berechnung liegen die internen Konsistenzen (</t>
    </r>
    <r>
      <rPr>
        <b/>
        <sz val="12"/>
        <color theme="1"/>
        <rFont val="TimesNewRomanPSMT"/>
      </rPr>
      <t>Manual,</t>
    </r>
    <r>
      <rPr>
        <sz val="12"/>
        <color theme="1"/>
        <rFont val="TimesNewRomanPSMT"/>
        <family val="2"/>
      </rPr>
      <t xml:space="preserve"> </t>
    </r>
    <r>
      <rPr>
        <b/>
        <sz val="12"/>
        <color theme="1"/>
        <rFont val="TimesNewRomanPSMT"/>
      </rPr>
      <t>S. 21</t>
    </r>
    <r>
      <rPr>
        <sz val="12"/>
        <color theme="1"/>
        <rFont val="TimesNewRomanPSMT"/>
        <family val="2"/>
      </rPr>
      <t>) zugrunde.</t>
    </r>
  </si>
  <si>
    <r>
      <t>Hier werden die Rohwerte der einzelnen Subskalen und Gesamtskalen berechnet. Schlagen Sie dafür den jeweiligen T-Wert im Manual nach und tragen Sie diesen in der Spalte „T-Wert“ händisch ein. Die Normwerte sind in dieser Excel-Datei absichtlich nicht hinterlegt, um das Copyright der Testautor:innen zu wahren und deren Arbeitsaufwand zu honorieren. Ob ein Wert wirklich auffällig ist, muss immer in Hinblick auf die Messungenauigkeit eines Verfahrens beurteilt werden. Im Folgenden wird angegeben, mit welcher Irrtumswahrscheinlichkeit ein Wert im auffälligen oder im Grenzbereich liegt. Sehen Sie bspw. in der Spalte „T &gt; 65“ einen Wert von 5%, dann bedeutet dies, dass der eingegebene Wert mit einer statistischen Sicherheit von 95% größer 65 ist. Im Umkehrschluss heißt das, dass wir uns eine Fehlerrate von 5% bei der Einordnung erlauben. Bei einer Irrtumswahrscheinlichkeit von &gt; 20% sollten Sie die Skala in keinem Fall als „auffällig“ einstufen. Der Berechnung liegen die internen Konsistenzen der Feldstichprobe (</t>
    </r>
    <r>
      <rPr>
        <b/>
        <sz val="11"/>
        <color theme="1"/>
        <rFont val="Times New Roman"/>
        <family val="1"/>
      </rPr>
      <t>Manual, S. 92 ff.</t>
    </r>
    <r>
      <rPr>
        <sz val="11"/>
        <color theme="1"/>
        <rFont val="Times New Roman"/>
        <family val="1"/>
      </rPr>
      <t xml:space="preserve">) zugrunde. </t>
    </r>
  </si>
  <si>
    <t>In dieser Excel-Datei finden Sie je Tabellenblatt einen Auswertungs-Algorithmus für gängige Verfahren in der familienrechtlichen Begutachtung.</t>
  </si>
  <si>
    <t>Zu allen Verfahren sind absichtlich keine Normwerte hinterlegt, um das Copyright der jeweiligen Testautor:innen nicht zu verletzen und deren Arbeit zu honorieren.</t>
  </si>
  <si>
    <t>Das Urheberrecht für alle folgenden Auswertungsdateien liegt beim Arbeitskreis Qualitätsprüfung für psychologische Gutachten im Familienrecht.</t>
  </si>
  <si>
    <t>Gerne freuen wir uns auch über ein Feedback zur Anwendung der Algorithmen und Wünschen zu anderen Testverfahren.</t>
  </si>
  <si>
    <t>Auf Tabellenblatt 2 ("Rechner") finden Sie zudem einen Normwert-Rechner, welcher eine Umrechnung von gängigen Standardwerten ermöglicht.</t>
  </si>
  <si>
    <t>Erstellt wurden die Tabellen zentral von Herrn Henrik Genzel, hierbei lediglich assistiert von Alexander Bodansky.</t>
  </si>
  <si>
    <t>Bei Rückfragen oder wenn sie Fehler hier entdecken, können Sie sich bitte sehr gerne an Dr. Alexander Bodansky (alexander.bodansky@uni-hamburg.de) wenden.</t>
  </si>
  <si>
    <t>http://sinnvolle-stich.psy.uni-hamburg.de/</t>
  </si>
  <si>
    <t>Alternative Normwerte, welche an Kindern/Erwachsenen erhoben wurden, welche familiengerichtlich getestet wurden, finden sich unter</t>
  </si>
  <si>
    <t xml:space="preserve">Warum alternative Stichproben hier sinnvoll sein könnten: </t>
  </si>
  <si>
    <t>https://lecture2go.uni-hamburg.de/l2go/-/get/v/40214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</si>
</sst>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theme="1"/>
      <name val="TimesNewRomanPSMT"/>
      <family val="2"/>
    </font>
    <font>
      <b/>
      <sz val="24"/>
      <color theme="1"/>
      <name val="TimesNewRomanPSMT"/>
    </font>
    <font>
      <b/>
      <sz val="12"/>
      <color theme="1"/>
      <name val="TimesNewRomanPSMT"/>
    </font>
    <font>
      <sz val="28"/>
      <color theme="1"/>
      <name val="Times New Roman"/>
      <family val="1"/>
    </font>
    <font>
      <sz val="11"/>
      <color theme="1"/>
      <name val="Times New Roman"/>
      <family val="1"/>
    </font>
    <font>
      <sz val="50"/>
      <color theme="1"/>
      <name val="Times New Roman"/>
      <family val="1"/>
    </font>
    <font>
      <b/>
      <sz val="12"/>
      <color theme="1"/>
      <name val="Times New Roman"/>
      <family val="1"/>
    </font>
    <font>
      <sz val="50"/>
      <color theme="1"/>
      <name val="TimesNewRomanPSMT"/>
      <family val="2"/>
    </font>
    <font>
      <sz val="11"/>
      <color indexed="8"/>
      <name val="Times New Roman"/>
      <family val="1"/>
    </font>
    <font>
      <sz val="12"/>
      <color rgb="FF000000"/>
      <name val="TimesNewRomanPSMT"/>
      <family val="2"/>
    </font>
    <font>
      <b/>
      <sz val="11"/>
      <color indexed="8"/>
      <name val="Times New Roman"/>
      <family val="1"/>
    </font>
    <font>
      <sz val="12"/>
      <color rgb="FF000000"/>
      <name val="Times New Roman"/>
      <family val="1"/>
    </font>
    <font>
      <sz val="28"/>
      <color theme="1"/>
      <name val="TimesNewRomanPSMT"/>
      <family val="2"/>
    </font>
    <font>
      <b/>
      <sz val="16"/>
      <color theme="1"/>
      <name val="TimesNewRomanPSMT"/>
    </font>
    <font>
      <sz val="16"/>
      <color theme="1"/>
      <name val="TimesNewRomanPSMT"/>
    </font>
    <font>
      <sz val="12"/>
      <color theme="1"/>
      <name val="TimesNewRomanPSMT"/>
    </font>
    <font>
      <b/>
      <sz val="11"/>
      <color theme="1"/>
      <name val="Times New Roman"/>
      <family val="1"/>
    </font>
    <font>
      <u/>
      <sz val="12"/>
      <color theme="10"/>
      <name val="TimesNewRomanPSMT"/>
      <family val="2"/>
    </font>
    <font>
      <sz val="12"/>
      <color theme="9" tint="0.39997558519241921"/>
      <name val="TimesNewRomanPSMT"/>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9" tint="0.59999389629810485"/>
        <bgColor indexed="64"/>
      </patternFill>
    </fill>
  </fills>
  <borders count="4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auto="1"/>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thick">
        <color indexed="64"/>
      </right>
      <top/>
      <bottom/>
      <diagonal/>
    </border>
    <border>
      <left/>
      <right/>
      <top/>
      <bottom style="thick">
        <color indexed="64"/>
      </bottom>
      <diagonal/>
    </border>
    <border>
      <left style="medium">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style="medium">
        <color indexed="64"/>
      </top>
      <bottom/>
      <diagonal/>
    </border>
    <border>
      <left/>
      <right style="thick">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s>
  <cellStyleXfs count="2">
    <xf numFmtId="0" fontId="0" fillId="0" borderId="0"/>
    <xf numFmtId="0" fontId="17" fillId="0" borderId="0" applyNumberFormat="0" applyFill="0" applyBorder="0" applyAlignment="0" applyProtection="0"/>
  </cellStyleXfs>
  <cellXfs count="277">
    <xf numFmtId="0" fontId="0" fillId="0" borderId="0" xfId="0"/>
    <xf numFmtId="0" fontId="0" fillId="2" borderId="0" xfId="0" applyFill="1"/>
    <xf numFmtId="0" fontId="0" fillId="3" borderId="0" xfId="0" applyFill="1"/>
    <xf numFmtId="0" fontId="0" fillId="3" borderId="9" xfId="0" applyFill="1" applyBorder="1" applyAlignment="1">
      <alignment horizontal="left" vertical="center"/>
    </xf>
    <xf numFmtId="0" fontId="2" fillId="5" borderId="10" xfId="0" applyFont="1" applyFill="1" applyBorder="1" applyAlignment="1">
      <alignment horizontal="center" wrapText="1"/>
    </xf>
    <xf numFmtId="0" fontId="0" fillId="5" borderId="11" xfId="0" applyFill="1" applyBorder="1" applyAlignment="1">
      <alignment horizontal="center" vertical="center"/>
    </xf>
    <xf numFmtId="0" fontId="0" fillId="5" borderId="12" xfId="0" applyFill="1" applyBorder="1" applyAlignment="1">
      <alignment horizontal="center" vertical="center"/>
    </xf>
    <xf numFmtId="0" fontId="0" fillId="3" borderId="13" xfId="0" applyFill="1" applyBorder="1" applyAlignment="1">
      <alignment horizontal="left" vertical="center"/>
    </xf>
    <xf numFmtId="0" fontId="0" fillId="4" borderId="14" xfId="0" applyFill="1" applyBorder="1" applyAlignment="1">
      <alignment horizont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left" vertical="center"/>
    </xf>
    <xf numFmtId="0" fontId="0" fillId="4" borderId="17" xfId="0" applyFill="1" applyBorder="1" applyAlignment="1">
      <alignment horizont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4" fillId="3" borderId="0" xfId="0" applyFont="1" applyFill="1"/>
    <xf numFmtId="0" fontId="6" fillId="6" borderId="22" xfId="0" applyFont="1" applyFill="1" applyBorder="1" applyAlignment="1">
      <alignment horizontal="center" vertical="center"/>
    </xf>
    <xf numFmtId="0" fontId="6" fillId="6" borderId="23" xfId="0" applyFont="1" applyFill="1" applyBorder="1" applyAlignment="1">
      <alignment horizontal="center" vertical="center"/>
    </xf>
    <xf numFmtId="0" fontId="6" fillId="6" borderId="24" xfId="0" applyFont="1" applyFill="1" applyBorder="1" applyAlignment="1">
      <alignment horizontal="center" vertical="center"/>
    </xf>
    <xf numFmtId="0" fontId="6" fillId="6" borderId="19" xfId="0" applyFont="1" applyFill="1" applyBorder="1"/>
    <xf numFmtId="0" fontId="6" fillId="6" borderId="20" xfId="0" applyFont="1" applyFill="1" applyBorder="1"/>
    <xf numFmtId="0" fontId="6" fillId="6" borderId="20" xfId="0" applyFont="1" applyFill="1" applyBorder="1" applyAlignment="1">
      <alignment horizontal="center" vertical="center"/>
    </xf>
    <xf numFmtId="0" fontId="6" fillId="6" borderId="20" xfId="0" applyFont="1" applyFill="1" applyBorder="1" applyAlignment="1">
      <alignment horizontal="right"/>
    </xf>
    <xf numFmtId="0" fontId="6" fillId="6" borderId="21" xfId="0" applyFont="1" applyFill="1" applyBorder="1" applyAlignment="1">
      <alignment horizontal="left"/>
    </xf>
    <xf numFmtId="0" fontId="2" fillId="0" borderId="0" xfId="0" applyFont="1"/>
    <xf numFmtId="0" fontId="2" fillId="0" borderId="0" xfId="0" applyFont="1" applyAlignment="1">
      <alignment horizontal="center" vertical="center"/>
    </xf>
    <xf numFmtId="0" fontId="0" fillId="0" borderId="0" xfId="0"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right"/>
    </xf>
    <xf numFmtId="0" fontId="4" fillId="0" borderId="6" xfId="0" applyFont="1" applyBorder="1" applyAlignment="1">
      <alignment horizontal="left"/>
    </xf>
    <xf numFmtId="0" fontId="8" fillId="0" borderId="0" xfId="0" applyFont="1" applyAlignment="1">
      <alignment wrapText="1"/>
    </xf>
    <xf numFmtId="0" fontId="4" fillId="0" borderId="19" xfId="0" applyFont="1" applyBorder="1" applyAlignment="1">
      <alignment wrapText="1"/>
    </xf>
    <xf numFmtId="0" fontId="4" fillId="0" borderId="20" xfId="0" applyFont="1" applyBorder="1" applyAlignment="1">
      <alignment wrapText="1"/>
    </xf>
    <xf numFmtId="0" fontId="4" fillId="0" borderId="20" xfId="0" applyFont="1" applyBorder="1" applyAlignment="1">
      <alignment horizontal="center" vertical="center"/>
    </xf>
    <xf numFmtId="0" fontId="4" fillId="0" borderId="20" xfId="0" applyFont="1" applyBorder="1" applyAlignment="1">
      <alignment horizontal="right"/>
    </xf>
    <xf numFmtId="0" fontId="4" fillId="0" borderId="21" xfId="0" applyFont="1" applyBorder="1" applyAlignment="1">
      <alignment horizontal="left"/>
    </xf>
    <xf numFmtId="0" fontId="0" fillId="0" borderId="0" xfId="0" applyAlignment="1">
      <alignment horizontal="left"/>
    </xf>
    <xf numFmtId="0" fontId="9" fillId="0" borderId="0" xfId="0" applyFont="1" applyAlignment="1">
      <alignment horizontal="left"/>
    </xf>
    <xf numFmtId="0" fontId="4" fillId="0" borderId="19" xfId="0" applyFont="1" applyBorder="1"/>
    <xf numFmtId="0" fontId="4" fillId="0" borderId="20" xfId="0" applyFont="1" applyBorder="1"/>
    <xf numFmtId="0" fontId="10" fillId="6" borderId="19" xfId="0" applyFont="1" applyFill="1" applyBorder="1" applyAlignment="1">
      <alignment wrapText="1"/>
    </xf>
    <xf numFmtId="0" fontId="11" fillId="0" borderId="0" xfId="0" applyFont="1" applyAlignment="1">
      <alignment horizontal="right"/>
    </xf>
    <xf numFmtId="0" fontId="11" fillId="0" borderId="6" xfId="0" applyFont="1" applyBorder="1" applyAlignment="1">
      <alignment horizontal="left"/>
    </xf>
    <xf numFmtId="0" fontId="4" fillId="0" borderId="1" xfId="0" applyFont="1" applyBorder="1"/>
    <xf numFmtId="0" fontId="4" fillId="0" borderId="1" xfId="0" applyFont="1" applyBorder="1" applyAlignment="1">
      <alignment horizontal="center" vertical="center"/>
    </xf>
    <xf numFmtId="0" fontId="11" fillId="0" borderId="8" xfId="0" applyFont="1" applyBorder="1" applyAlignment="1">
      <alignment horizontal="left"/>
    </xf>
    <xf numFmtId="0" fontId="9" fillId="3" borderId="0" xfId="0" applyFont="1" applyFill="1" applyAlignment="1">
      <alignment horizontal="left"/>
    </xf>
    <xf numFmtId="0" fontId="8" fillId="3" borderId="0" xfId="0" applyFont="1" applyFill="1" applyAlignment="1">
      <alignment wrapText="1"/>
    </xf>
    <xf numFmtId="0" fontId="4" fillId="3" borderId="0" xfId="0" applyFont="1" applyFill="1" applyAlignment="1">
      <alignment horizontal="right"/>
    </xf>
    <xf numFmtId="0" fontId="4" fillId="3" borderId="0" xfId="0" applyFont="1" applyFill="1" applyAlignment="1">
      <alignment wrapText="1"/>
    </xf>
    <xf numFmtId="0" fontId="4" fillId="3" borderId="0" xfId="0" applyFont="1" applyFill="1" applyAlignment="1">
      <alignment horizontal="center" vertical="center"/>
    </xf>
    <xf numFmtId="0" fontId="11" fillId="3" borderId="0" xfId="0" applyFont="1" applyFill="1" applyAlignment="1">
      <alignment horizontal="right"/>
    </xf>
    <xf numFmtId="0" fontId="4" fillId="3" borderId="0" xfId="0" quotePrefix="1" applyFont="1" applyFill="1" applyAlignment="1">
      <alignment horizontal="center" vertical="center"/>
    </xf>
    <xf numFmtId="0" fontId="4" fillId="3" borderId="0" xfId="0" applyFont="1" applyFill="1" applyAlignment="1">
      <alignment horizontal="center"/>
    </xf>
    <xf numFmtId="0" fontId="4" fillId="3" borderId="0" xfId="0" applyFont="1" applyFill="1" applyAlignment="1">
      <alignment horizontal="left"/>
    </xf>
    <xf numFmtId="0" fontId="4" fillId="0" borderId="5" xfId="0" applyFont="1" applyBorder="1" applyAlignment="1">
      <alignment horizontal="center" vertical="center" wrapText="1"/>
    </xf>
    <xf numFmtId="0" fontId="0" fillId="0" borderId="7" xfId="0" applyBorder="1"/>
    <xf numFmtId="0" fontId="0" fillId="0" borderId="1" xfId="0" applyBorder="1"/>
    <xf numFmtId="0" fontId="0" fillId="0" borderId="8" xfId="0" applyBorder="1"/>
    <xf numFmtId="0" fontId="4" fillId="4" borderId="15" xfId="0" applyFont="1" applyFill="1" applyBorder="1" applyAlignment="1">
      <alignment horizontal="center" vertical="center"/>
    </xf>
    <xf numFmtId="0" fontId="2" fillId="5" borderId="25" xfId="0" applyFont="1" applyFill="1" applyBorder="1"/>
    <xf numFmtId="0" fontId="2" fillId="5" borderId="26" xfId="0" applyFont="1" applyFill="1" applyBorder="1"/>
    <xf numFmtId="0" fontId="2" fillId="5" borderId="27" xfId="0" applyFont="1" applyFill="1" applyBorder="1"/>
    <xf numFmtId="0" fontId="2" fillId="5" borderId="0" xfId="0" applyFont="1" applyFill="1"/>
    <xf numFmtId="0" fontId="0" fillId="5" borderId="6" xfId="0" applyFill="1" applyBorder="1"/>
    <xf numFmtId="0" fontId="0" fillId="5" borderId="23" xfId="0" applyFill="1" applyBorder="1"/>
    <xf numFmtId="0" fontId="2" fillId="5" borderId="23" xfId="0" applyFont="1" applyFill="1" applyBorder="1"/>
    <xf numFmtId="0" fontId="2" fillId="5" borderId="23" xfId="0" applyFont="1" applyFill="1" applyBorder="1" applyAlignment="1">
      <alignment horizontal="center" vertical="center"/>
    </xf>
    <xf numFmtId="0" fontId="2" fillId="5" borderId="22" xfId="0" applyFont="1" applyFill="1" applyBorder="1"/>
    <xf numFmtId="0" fontId="0" fillId="5" borderId="23" xfId="0" applyFill="1" applyBorder="1" applyAlignment="1">
      <alignment horizontal="center" vertical="center"/>
    </xf>
    <xf numFmtId="0" fontId="0" fillId="5" borderId="24" xfId="0" applyFill="1" applyBorder="1"/>
    <xf numFmtId="0" fontId="2" fillId="5" borderId="19" xfId="0" applyFont="1" applyFill="1" applyBorder="1"/>
    <xf numFmtId="0" fontId="2" fillId="5" borderId="20" xfId="0" applyFont="1" applyFill="1" applyBorder="1" applyAlignment="1">
      <alignment horizontal="center" vertical="center"/>
    </xf>
    <xf numFmtId="0" fontId="2" fillId="5" borderId="28" xfId="0" applyFont="1" applyFill="1" applyBorder="1" applyAlignment="1">
      <alignment horizontal="center" vertical="center"/>
    </xf>
    <xf numFmtId="0" fontId="2" fillId="5" borderId="20" xfId="0" applyFont="1" applyFill="1" applyBorder="1"/>
    <xf numFmtId="0" fontId="0" fillId="4" borderId="14" xfId="0" applyFill="1" applyBorder="1" applyAlignment="1">
      <alignment horizontal="center" vertical="center"/>
    </xf>
    <xf numFmtId="0" fontId="0" fillId="0" borderId="0" xfId="0" applyAlignment="1">
      <alignment horizontal="right"/>
    </xf>
    <xf numFmtId="0" fontId="0" fillId="0" borderId="6" xfId="0" applyBorder="1" applyAlignment="1">
      <alignment horizontal="left"/>
    </xf>
    <xf numFmtId="0" fontId="0" fillId="0" borderId="5" xfId="0" applyBorder="1"/>
    <xf numFmtId="0" fontId="0" fillId="0" borderId="6" xfId="0" applyBorder="1"/>
    <xf numFmtId="0" fontId="0" fillId="0" borderId="5" xfId="0" applyBorder="1" applyAlignment="1">
      <alignment horizontal="center" vertical="center"/>
    </xf>
    <xf numFmtId="0" fontId="0" fillId="4" borderId="15" xfId="0" applyFill="1" applyBorder="1" applyAlignment="1">
      <alignment horizontal="center"/>
    </xf>
    <xf numFmtId="0" fontId="2" fillId="5" borderId="0" xfId="0" applyFont="1" applyFill="1" applyAlignment="1">
      <alignment vertical="top"/>
    </xf>
    <xf numFmtId="0" fontId="0" fillId="0" borderId="0" xfId="0" quotePrefix="1" applyAlignment="1">
      <alignment horizontal="center" vertical="center"/>
    </xf>
    <xf numFmtId="0" fontId="0" fillId="5" borderId="19" xfId="0" applyFill="1" applyBorder="1"/>
    <xf numFmtId="0" fontId="0" fillId="5" borderId="21" xfId="0" applyFill="1" applyBorder="1"/>
    <xf numFmtId="0" fontId="0" fillId="0" borderId="1" xfId="0" applyBorder="1" applyAlignment="1">
      <alignment horizontal="center" vertical="center"/>
    </xf>
    <xf numFmtId="0" fontId="0" fillId="4" borderId="17" xfId="0" applyFill="1" applyBorder="1" applyAlignment="1">
      <alignment horizontal="center" vertical="center"/>
    </xf>
    <xf numFmtId="0" fontId="0" fillId="0" borderId="1" xfId="0" applyBorder="1" applyAlignment="1">
      <alignment horizontal="left"/>
    </xf>
    <xf numFmtId="0" fontId="9" fillId="0" borderId="8" xfId="0" applyFont="1" applyBorder="1" applyAlignment="1">
      <alignment horizontal="left"/>
    </xf>
    <xf numFmtId="0" fontId="0" fillId="5" borderId="20" xfId="0" applyFill="1" applyBorder="1"/>
    <xf numFmtId="0" fontId="2" fillId="5" borderId="20" xfId="0" applyFont="1" applyFill="1" applyBorder="1" applyAlignment="1">
      <alignment horizontal="right"/>
    </xf>
    <xf numFmtId="0" fontId="2" fillId="5" borderId="21" xfId="0" applyFont="1" applyFill="1" applyBorder="1"/>
    <xf numFmtId="0" fontId="9" fillId="0" borderId="0" xfId="0" applyFont="1" applyAlignment="1">
      <alignment horizontal="right"/>
    </xf>
    <xf numFmtId="0" fontId="9" fillId="0" borderId="6" xfId="0" applyFont="1" applyBorder="1" applyAlignment="1">
      <alignment horizontal="left"/>
    </xf>
    <xf numFmtId="0" fontId="0" fillId="5" borderId="0" xfId="0" applyFill="1"/>
    <xf numFmtId="0" fontId="0" fillId="5" borderId="1" xfId="0" applyFill="1" applyBorder="1"/>
    <xf numFmtId="0" fontId="9" fillId="0" borderId="1" xfId="0" applyFont="1" applyBorder="1" applyAlignment="1">
      <alignment horizontal="right"/>
    </xf>
    <xf numFmtId="0" fontId="0" fillId="3" borderId="0" xfId="0" applyFill="1" applyAlignment="1">
      <alignment horizontal="center"/>
    </xf>
    <xf numFmtId="0" fontId="0" fillId="3" borderId="0" xfId="0" applyFill="1" applyAlignment="1">
      <alignment horizontal="left"/>
    </xf>
    <xf numFmtId="0" fontId="0" fillId="0" borderId="7" xfId="0" applyBorder="1" applyAlignment="1">
      <alignment horizontal="center" vertical="center"/>
    </xf>
    <xf numFmtId="0" fontId="0" fillId="3" borderId="0" xfId="0" applyFill="1" applyAlignment="1">
      <alignment horizontal="center" vertical="center"/>
    </xf>
    <xf numFmtId="0" fontId="0" fillId="0" borderId="0" xfId="0" applyAlignment="1">
      <alignment horizontal="center"/>
    </xf>
    <xf numFmtId="0" fontId="2" fillId="5" borderId="29" xfId="0" applyFont="1" applyFill="1" applyBorder="1" applyAlignment="1">
      <alignment horizontal="center" vertical="center"/>
    </xf>
    <xf numFmtId="0" fontId="0" fillId="3" borderId="25" xfId="0" applyFill="1" applyBorder="1"/>
    <xf numFmtId="0" fontId="0" fillId="3" borderId="29" xfId="0" applyFill="1" applyBorder="1" applyAlignment="1">
      <alignment wrapText="1"/>
    </xf>
    <xf numFmtId="0" fontId="0" fillId="5" borderId="25" xfId="0" applyFill="1" applyBorder="1"/>
    <xf numFmtId="0" fontId="2" fillId="5" borderId="24" xfId="0" applyFont="1" applyFill="1" applyBorder="1"/>
    <xf numFmtId="0" fontId="2" fillId="5" borderId="24" xfId="0" applyFont="1" applyFill="1" applyBorder="1" applyAlignment="1">
      <alignment horizontal="left"/>
    </xf>
    <xf numFmtId="0" fontId="0" fillId="0" borderId="6" xfId="0" applyBorder="1" applyAlignment="1">
      <alignment horizontal="center" vertical="center"/>
    </xf>
    <xf numFmtId="0" fontId="0" fillId="0" borderId="5" xfId="0" applyBorder="1" applyAlignment="1">
      <alignment horizontal="center"/>
    </xf>
    <xf numFmtId="0" fontId="2" fillId="5" borderId="5" xfId="0" applyFont="1" applyFill="1" applyBorder="1" applyAlignment="1">
      <alignment vertical="top"/>
    </xf>
    <xf numFmtId="0" fontId="0" fillId="5" borderId="5" xfId="0" applyFill="1" applyBorder="1"/>
    <xf numFmtId="0" fontId="0" fillId="3" borderId="6" xfId="0" applyFill="1" applyBorder="1"/>
    <xf numFmtId="0" fontId="0" fillId="3" borderId="5" xfId="0" applyFill="1" applyBorder="1"/>
    <xf numFmtId="0" fontId="0" fillId="3" borderId="6" xfId="0" applyFill="1" applyBorder="1" applyAlignment="1">
      <alignment horizontal="left"/>
    </xf>
    <xf numFmtId="0" fontId="0" fillId="5" borderId="21" xfId="0" applyFill="1" applyBorder="1" applyAlignment="1">
      <alignment horizontal="left"/>
    </xf>
    <xf numFmtId="0" fontId="0" fillId="3" borderId="7" xfId="0" applyFill="1" applyBorder="1"/>
    <xf numFmtId="0" fontId="0" fillId="3" borderId="1" xfId="0" applyFill="1" applyBorder="1"/>
    <xf numFmtId="0" fontId="0" fillId="3" borderId="8" xfId="0" applyFill="1" applyBorder="1"/>
    <xf numFmtId="0" fontId="0" fillId="3" borderId="8" xfId="0" applyFill="1" applyBorder="1" applyAlignment="1">
      <alignment horizontal="center"/>
    </xf>
    <xf numFmtId="0" fontId="2" fillId="5" borderId="26" xfId="0" applyFont="1" applyFill="1" applyBorder="1" applyAlignment="1">
      <alignment horizontal="center" vertical="center"/>
    </xf>
    <xf numFmtId="0" fontId="0" fillId="5" borderId="29" xfId="0" applyFill="1" applyBorder="1" applyAlignment="1">
      <alignment wrapText="1"/>
    </xf>
    <xf numFmtId="0" fontId="2" fillId="5" borderId="5" xfId="0" applyFont="1" applyFill="1" applyBorder="1" applyAlignment="1">
      <alignment horizontal="center" vertical="top" textRotation="90"/>
    </xf>
    <xf numFmtId="0" fontId="0" fillId="0" borderId="5" xfId="0" quotePrefix="1" applyBorder="1" applyAlignment="1">
      <alignment horizontal="center" vertical="center"/>
    </xf>
    <xf numFmtId="0" fontId="0" fillId="5" borderId="7" xfId="0" applyFill="1" applyBorder="1"/>
    <xf numFmtId="0" fontId="2" fillId="5" borderId="1" xfId="0" applyFont="1" applyFill="1" applyBorder="1"/>
    <xf numFmtId="0" fontId="2" fillId="5" borderId="8" xfId="0" applyFont="1" applyFill="1" applyBorder="1"/>
    <xf numFmtId="0" fontId="2" fillId="5" borderId="7" xfId="0" applyFont="1" applyFill="1" applyBorder="1"/>
    <xf numFmtId="0" fontId="0" fillId="5" borderId="8" xfId="0" applyFill="1" applyBorder="1" applyAlignment="1">
      <alignment horizontal="left"/>
    </xf>
    <xf numFmtId="0" fontId="0" fillId="5" borderId="6" xfId="0" applyFill="1" applyBorder="1" applyAlignment="1">
      <alignment wrapText="1"/>
    </xf>
    <xf numFmtId="0" fontId="2" fillId="5" borderId="5" xfId="0" applyFont="1" applyFill="1" applyBorder="1"/>
    <xf numFmtId="0" fontId="0" fillId="5" borderId="14" xfId="0" applyFill="1" applyBorder="1" applyAlignment="1">
      <alignment horizontal="center"/>
    </xf>
    <xf numFmtId="0" fontId="0" fillId="5" borderId="15" xfId="0" applyFill="1" applyBorder="1" applyAlignment="1">
      <alignment horizontal="center"/>
    </xf>
    <xf numFmtId="0" fontId="2" fillId="5" borderId="0" xfId="0" applyFont="1" applyFill="1" applyAlignment="1">
      <alignment horizontal="center" vertical="center"/>
    </xf>
    <xf numFmtId="0" fontId="2" fillId="5" borderId="6" xfId="0" applyFont="1" applyFill="1" applyBorder="1" applyAlignment="1">
      <alignment horizontal="center" vertical="center"/>
    </xf>
    <xf numFmtId="0" fontId="0" fillId="5" borderId="0" xfId="0" applyFill="1" applyAlignment="1">
      <alignment horizontal="center" vertical="center"/>
    </xf>
    <xf numFmtId="0" fontId="0" fillId="5" borderId="0" xfId="0" applyFill="1" applyAlignment="1">
      <alignment horizontal="center"/>
    </xf>
    <xf numFmtId="0" fontId="0" fillId="5" borderId="6" xfId="0" applyFill="1" applyBorder="1" applyAlignment="1">
      <alignment horizontal="left"/>
    </xf>
    <xf numFmtId="0" fontId="0" fillId="0" borderId="1" xfId="0" applyBorder="1" applyAlignment="1">
      <alignment horizontal="center"/>
    </xf>
    <xf numFmtId="0" fontId="0" fillId="0" borderId="8" xfId="0" applyBorder="1" applyAlignment="1">
      <alignment horizontal="left"/>
    </xf>
    <xf numFmtId="0" fontId="12" fillId="3" borderId="0" xfId="0" applyFont="1" applyFill="1"/>
    <xf numFmtId="0" fontId="2" fillId="5" borderId="6" xfId="0" applyFont="1" applyFill="1" applyBorder="1"/>
    <xf numFmtId="0" fontId="0" fillId="5" borderId="22" xfId="0" applyFill="1" applyBorder="1"/>
    <xf numFmtId="0" fontId="2" fillId="5" borderId="24" xfId="0" applyFont="1" applyFill="1" applyBorder="1" applyAlignment="1">
      <alignment horizontal="center" vertical="center"/>
    </xf>
    <xf numFmtId="0" fontId="0" fillId="4" borderId="14" xfId="0" applyFill="1" applyBorder="1" applyAlignment="1" applyProtection="1">
      <alignment horizontal="center" vertical="center"/>
      <protection locked="0"/>
    </xf>
    <xf numFmtId="0" fontId="2" fillId="5" borderId="5" xfId="0" applyFont="1" applyFill="1" applyBorder="1" applyAlignment="1">
      <alignment vertical="center"/>
    </xf>
    <xf numFmtId="0" fontId="2" fillId="5" borderId="7" xfId="0" applyFont="1" applyFill="1" applyBorder="1" applyAlignment="1">
      <alignment vertical="center"/>
    </xf>
    <xf numFmtId="0" fontId="0" fillId="0" borderId="8" xfId="0" applyBorder="1" applyAlignment="1">
      <alignment horizontal="center" vertical="center"/>
    </xf>
    <xf numFmtId="0" fontId="0" fillId="0" borderId="14" xfId="0" applyBorder="1" applyAlignment="1" applyProtection="1">
      <alignment horizontal="center" vertical="center"/>
      <protection locked="0"/>
    </xf>
    <xf numFmtId="0" fontId="0" fillId="0" borderId="15" xfId="0" applyBorder="1" applyAlignment="1">
      <alignment horizontal="center"/>
    </xf>
    <xf numFmtId="0" fontId="0" fillId="0" borderId="0" xfId="0" applyBorder="1" applyAlignment="1">
      <alignment horizontal="center" vertical="center"/>
    </xf>
    <xf numFmtId="0" fontId="0" fillId="4" borderId="15" xfId="0" applyFill="1" applyBorder="1" applyAlignment="1" applyProtection="1">
      <alignment horizontal="center" vertical="center"/>
      <protection locked="0"/>
    </xf>
    <xf numFmtId="0" fontId="2" fillId="5" borderId="1" xfId="0" applyFont="1" applyFill="1" applyBorder="1" applyAlignment="1">
      <alignment vertical="center"/>
    </xf>
    <xf numFmtId="0" fontId="2" fillId="5" borderId="8" xfId="0" applyFont="1" applyFill="1" applyBorder="1" applyAlignment="1">
      <alignment vertical="center"/>
    </xf>
    <xf numFmtId="0" fontId="0" fillId="0" borderId="7" xfId="0" applyFill="1" applyBorder="1"/>
    <xf numFmtId="0" fontId="0" fillId="0" borderId="1" xfId="0" applyFill="1" applyBorder="1"/>
    <xf numFmtId="0" fontId="0" fillId="0" borderId="8" xfId="0" applyFill="1" applyBorder="1"/>
    <xf numFmtId="0" fontId="0" fillId="0" borderId="0" xfId="0" applyFill="1" applyBorder="1" applyAlignment="1">
      <alignment horizontal="center" vertical="center"/>
    </xf>
    <xf numFmtId="0" fontId="0" fillId="0" borderId="0" xfId="0" applyFill="1" applyBorder="1" applyAlignment="1" applyProtection="1">
      <alignment horizontal="center" vertical="center"/>
      <protection locked="0"/>
    </xf>
    <xf numFmtId="0" fontId="0" fillId="4" borderId="0" xfId="0" applyFill="1" applyBorder="1"/>
    <xf numFmtId="0" fontId="18" fillId="4" borderId="0" xfId="0" applyFont="1" applyFill="1" applyBorder="1"/>
    <xf numFmtId="0" fontId="17" fillId="4" borderId="0" xfId="1" applyFill="1" applyBorder="1"/>
    <xf numFmtId="0" fontId="0" fillId="0" borderId="0" xfId="0" applyBorder="1" applyAlignment="1">
      <alignment horizontal="center" vertical="center"/>
    </xf>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4" borderId="7" xfId="0" applyFill="1" applyBorder="1"/>
    <xf numFmtId="0" fontId="0" fillId="4" borderId="1" xfId="0" applyFill="1" applyBorder="1"/>
    <xf numFmtId="0" fontId="0" fillId="4" borderId="8" xfId="0" applyFill="1" applyBorder="1"/>
    <xf numFmtId="0" fontId="17" fillId="4" borderId="0" xfId="1" applyFill="1"/>
    <xf numFmtId="0" fontId="0" fillId="0" borderId="30" xfId="0" applyBorder="1"/>
    <xf numFmtId="0" fontId="0" fillId="0" borderId="31" xfId="0" applyBorder="1"/>
    <xf numFmtId="0" fontId="0" fillId="0" borderId="31" xfId="0" applyBorder="1" applyAlignment="1">
      <alignment horizontal="center" vertical="center"/>
    </xf>
    <xf numFmtId="0" fontId="0" fillId="0" borderId="32" xfId="0" applyBorder="1" applyAlignment="1">
      <alignment horizontal="center" vertical="center"/>
    </xf>
    <xf numFmtId="0" fontId="0" fillId="3" borderId="33" xfId="0" applyFill="1" applyBorder="1"/>
    <xf numFmtId="0" fontId="0" fillId="3" borderId="35" xfId="0" applyFill="1" applyBorder="1"/>
    <xf numFmtId="0" fontId="0" fillId="3" borderId="36" xfId="0" applyFill="1" applyBorder="1"/>
    <xf numFmtId="0" fontId="0" fillId="3" borderId="0" xfId="0" applyFill="1" applyBorder="1"/>
    <xf numFmtId="0" fontId="0" fillId="3" borderId="30" xfId="0" applyFill="1" applyBorder="1"/>
    <xf numFmtId="0" fontId="2" fillId="5" borderId="0" xfId="0" applyFont="1" applyFill="1" applyBorder="1"/>
    <xf numFmtId="0" fontId="0" fillId="5" borderId="30" xfId="0" applyFill="1" applyBorder="1"/>
    <xf numFmtId="0" fontId="2" fillId="5" borderId="38" xfId="0" applyFont="1" applyFill="1" applyBorder="1" applyAlignment="1">
      <alignment horizontal="center" vertical="center"/>
    </xf>
    <xf numFmtId="0" fontId="0" fillId="0" borderId="0" xfId="0" applyBorder="1"/>
    <xf numFmtId="0" fontId="0" fillId="0" borderId="0" xfId="0" quotePrefix="1" applyBorder="1" applyAlignment="1">
      <alignment horizontal="center" vertical="center"/>
    </xf>
    <xf numFmtId="0" fontId="0" fillId="3" borderId="39" xfId="0" applyFill="1" applyBorder="1"/>
    <xf numFmtId="0" fontId="0" fillId="0" borderId="40" xfId="0" applyBorder="1"/>
    <xf numFmtId="0" fontId="0" fillId="4" borderId="3" xfId="0" applyFill="1" applyBorder="1" applyAlignment="1">
      <alignment horizontal="left" vertical="top" wrapText="1"/>
    </xf>
    <xf numFmtId="0" fontId="0" fillId="4" borderId="4" xfId="0" applyFill="1" applyBorder="1" applyAlignment="1">
      <alignment horizontal="left" vertical="top" wrapText="1"/>
    </xf>
    <xf numFmtId="0" fontId="0" fillId="4" borderId="0" xfId="0" applyFill="1" applyAlignment="1">
      <alignment horizontal="left" vertical="top" wrapText="1"/>
    </xf>
    <xf numFmtId="0" fontId="0" fillId="4" borderId="6" xfId="0" applyFill="1" applyBorder="1" applyAlignment="1">
      <alignment horizontal="left" vertical="top" wrapText="1"/>
    </xf>
    <xf numFmtId="0" fontId="0" fillId="4" borderId="20" xfId="0" applyFill="1" applyBorder="1" applyAlignment="1">
      <alignment horizontal="left" vertical="top" wrapText="1"/>
    </xf>
    <xf numFmtId="0" fontId="0" fillId="4" borderId="21" xfId="0" applyFill="1" applyBorder="1" applyAlignment="1">
      <alignment horizontal="left" vertical="top" wrapText="1"/>
    </xf>
    <xf numFmtId="0" fontId="2" fillId="5" borderId="23" xfId="0" applyFont="1" applyFill="1" applyBorder="1" applyAlignment="1">
      <alignment horizontal="center"/>
    </xf>
    <xf numFmtId="0" fontId="2" fillId="5" borderId="24" xfId="0" applyFont="1" applyFill="1" applyBorder="1" applyAlignment="1">
      <alignment horizontal="center"/>
    </xf>
    <xf numFmtId="0" fontId="13" fillId="5" borderId="0" xfId="0" applyFont="1" applyFill="1" applyAlignment="1">
      <alignment horizontal="center" vertical="center" textRotation="90"/>
    </xf>
    <xf numFmtId="0" fontId="2" fillId="5" borderId="0" xfId="0" applyFont="1" applyFill="1" applyAlignment="1">
      <alignment horizontal="center" vertical="top" textRotation="90"/>
    </xf>
    <xf numFmtId="0" fontId="14" fillId="5" borderId="0" xfId="0" applyFont="1" applyFill="1" applyAlignment="1">
      <alignment horizontal="center" vertical="center" textRotation="90"/>
    </xf>
    <xf numFmtId="0" fontId="7" fillId="4" borderId="2" xfId="0" applyFont="1" applyFill="1" applyBorder="1" applyAlignment="1">
      <alignment horizontal="left"/>
    </xf>
    <xf numFmtId="0" fontId="7" fillId="4" borderId="5" xfId="0" applyFont="1" applyFill="1" applyBorder="1" applyAlignment="1">
      <alignment horizontal="left"/>
    </xf>
    <xf numFmtId="0" fontId="7" fillId="4" borderId="19" xfId="0" applyFont="1" applyFill="1" applyBorder="1" applyAlignment="1">
      <alignment horizontal="left"/>
    </xf>
    <xf numFmtId="0" fontId="12" fillId="3" borderId="34" xfId="0" applyFont="1" applyFill="1" applyBorder="1" applyAlignment="1">
      <alignment horizontal="left" wrapText="1"/>
    </xf>
    <xf numFmtId="0" fontId="0" fillId="4" borderId="3" xfId="0" applyFill="1" applyBorder="1" applyAlignment="1">
      <alignment vertical="top" wrapText="1"/>
    </xf>
    <xf numFmtId="0" fontId="0" fillId="4" borderId="37" xfId="0" applyFill="1" applyBorder="1" applyAlignment="1">
      <alignment vertical="top" wrapText="1"/>
    </xf>
    <xf numFmtId="0" fontId="0" fillId="4" borderId="0" xfId="0" applyFill="1" applyBorder="1" applyAlignment="1">
      <alignment vertical="top" wrapText="1"/>
    </xf>
    <xf numFmtId="0" fontId="0" fillId="4" borderId="30" xfId="0" applyFill="1" applyBorder="1" applyAlignment="1">
      <alignment vertical="top" wrapText="1"/>
    </xf>
    <xf numFmtId="0" fontId="0" fillId="4" borderId="20" xfId="0" applyFill="1" applyBorder="1" applyAlignment="1">
      <alignment vertical="top" wrapText="1"/>
    </xf>
    <xf numFmtId="0" fontId="0" fillId="4" borderId="38" xfId="0" applyFill="1" applyBorder="1" applyAlignment="1">
      <alignment vertical="top" wrapText="1"/>
    </xf>
    <xf numFmtId="0" fontId="7" fillId="4" borderId="3" xfId="0" applyFont="1" applyFill="1" applyBorder="1" applyAlignment="1">
      <alignment horizontal="left"/>
    </xf>
    <xf numFmtId="0" fontId="7" fillId="4" borderId="0" xfId="0" applyFont="1" applyFill="1" applyAlignment="1">
      <alignment horizontal="left"/>
    </xf>
    <xf numFmtId="0" fontId="7" fillId="4" borderId="20" xfId="0" applyFont="1" applyFill="1" applyBorder="1" applyAlignment="1">
      <alignment horizontal="left"/>
    </xf>
    <xf numFmtId="0" fontId="0" fillId="5" borderId="0" xfId="0" applyFill="1" applyAlignment="1">
      <alignment horizontal="left" wrapText="1"/>
    </xf>
    <xf numFmtId="0" fontId="0" fillId="5" borderId="6" xfId="0" applyFill="1" applyBorder="1" applyAlignment="1">
      <alignment horizontal="left" wrapText="1"/>
    </xf>
    <xf numFmtId="0" fontId="12" fillId="3" borderId="0" xfId="0" applyFont="1" applyFill="1" applyAlignment="1">
      <alignment horizontal="left"/>
    </xf>
    <xf numFmtId="0" fontId="7" fillId="4" borderId="2" xfId="0" applyFont="1" applyFill="1" applyBorder="1" applyAlignment="1">
      <alignment horizontal="center"/>
    </xf>
    <xf numFmtId="0" fontId="7" fillId="4" borderId="5" xfId="0" applyFont="1" applyFill="1" applyBorder="1" applyAlignment="1">
      <alignment horizontal="center"/>
    </xf>
    <xf numFmtId="0" fontId="0" fillId="4" borderId="3" xfId="0" applyFill="1" applyBorder="1" applyAlignment="1">
      <alignment horizontal="left" wrapText="1"/>
    </xf>
    <xf numFmtId="0" fontId="0" fillId="4" borderId="4" xfId="0" applyFill="1" applyBorder="1" applyAlignment="1">
      <alignment horizontal="left" wrapText="1"/>
    </xf>
    <xf numFmtId="0" fontId="0" fillId="4" borderId="0" xfId="0" applyFill="1" applyAlignment="1">
      <alignment horizontal="left" wrapText="1"/>
    </xf>
    <xf numFmtId="0" fontId="0" fillId="4" borderId="6" xfId="0" applyFill="1" applyBorder="1" applyAlignment="1">
      <alignment horizontal="left" wrapText="1"/>
    </xf>
    <xf numFmtId="0" fontId="7" fillId="4" borderId="3" xfId="0" applyFont="1" applyFill="1" applyBorder="1" applyAlignment="1">
      <alignment horizontal="center"/>
    </xf>
    <xf numFmtId="0" fontId="7" fillId="4" borderId="0" xfId="0" applyFont="1" applyFill="1" applyAlignment="1">
      <alignment horizontal="center"/>
    </xf>
    <xf numFmtId="0" fontId="0" fillId="4" borderId="3" xfId="0" applyFill="1" applyBorder="1" applyAlignment="1">
      <alignment wrapText="1"/>
    </xf>
    <xf numFmtId="0" fontId="0" fillId="4" borderId="4" xfId="0" applyFill="1" applyBorder="1" applyAlignment="1">
      <alignment wrapText="1"/>
    </xf>
    <xf numFmtId="0" fontId="0" fillId="4" borderId="0" xfId="0" applyFill="1" applyAlignment="1">
      <alignment wrapText="1"/>
    </xf>
    <xf numFmtId="0" fontId="0" fillId="4" borderId="6" xfId="0" applyFill="1" applyBorder="1" applyAlignment="1">
      <alignment wrapText="1"/>
    </xf>
    <xf numFmtId="0" fontId="0" fillId="4" borderId="20" xfId="0" applyFill="1" applyBorder="1" applyAlignment="1">
      <alignment wrapText="1"/>
    </xf>
    <xf numFmtId="0" fontId="0" fillId="4" borderId="21" xfId="0" applyFill="1" applyBorder="1" applyAlignment="1">
      <alignment wrapText="1"/>
    </xf>
    <xf numFmtId="0" fontId="0" fillId="4" borderId="20" xfId="0" applyFill="1" applyBorder="1" applyAlignment="1">
      <alignment horizontal="left" wrapText="1"/>
    </xf>
    <xf numFmtId="0" fontId="0" fillId="4" borderId="21" xfId="0" applyFill="1" applyBorder="1" applyAlignment="1">
      <alignment horizontal="left" wrapText="1"/>
    </xf>
    <xf numFmtId="0" fontId="7" fillId="4" borderId="19" xfId="0" applyFont="1" applyFill="1" applyBorder="1" applyAlignment="1">
      <alignment horizontal="center"/>
    </xf>
    <xf numFmtId="0" fontId="0" fillId="7" borderId="4" xfId="0" applyFill="1" applyBorder="1" applyAlignment="1">
      <alignment horizontal="left" vertical="top" wrapText="1"/>
    </xf>
    <xf numFmtId="0" fontId="0" fillId="7" borderId="6" xfId="0" applyFill="1" applyBorder="1" applyAlignment="1">
      <alignment horizontal="left" vertical="top" wrapText="1"/>
    </xf>
    <xf numFmtId="0" fontId="0" fillId="7" borderId="21" xfId="0" applyFill="1" applyBorder="1" applyAlignment="1">
      <alignment horizontal="left" vertical="top" wrapText="1"/>
    </xf>
    <xf numFmtId="0" fontId="2" fillId="5" borderId="5" xfId="0" applyFont="1" applyFill="1" applyBorder="1" applyAlignment="1">
      <alignment horizontal="center" vertical="top" textRotation="90"/>
    </xf>
    <xf numFmtId="0" fontId="7" fillId="4" borderId="2" xfId="0" applyFont="1" applyFill="1" applyBorder="1" applyAlignment="1">
      <alignment horizontal="center" wrapText="1"/>
    </xf>
    <xf numFmtId="0" fontId="7" fillId="4" borderId="5" xfId="0" applyFont="1" applyFill="1" applyBorder="1" applyAlignment="1">
      <alignment horizontal="center" wrapText="1"/>
    </xf>
    <xf numFmtId="0" fontId="0" fillId="0" borderId="25" xfId="0" applyFill="1" applyBorder="1" applyAlignment="1">
      <alignment horizontal="left" vertical="top"/>
    </xf>
    <xf numFmtId="0" fontId="0" fillId="0" borderId="26" xfId="0" applyFill="1" applyBorder="1" applyAlignment="1">
      <alignment horizontal="left" vertical="top"/>
    </xf>
    <xf numFmtId="0" fontId="0" fillId="0" borderId="14" xfId="0" applyFill="1" applyBorder="1" applyAlignment="1">
      <alignment horizontal="center"/>
    </xf>
    <xf numFmtId="0" fontId="2" fillId="5" borderId="23" xfId="0" applyFont="1" applyFill="1" applyBorder="1" applyAlignment="1">
      <alignment horizontal="center" vertical="center"/>
    </xf>
    <xf numFmtId="0" fontId="2" fillId="5" borderId="24" xfId="0" applyFont="1" applyFill="1"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4" borderId="0" xfId="0" applyFill="1" applyBorder="1" applyAlignment="1">
      <alignment horizontal="left" vertical="top" wrapText="1"/>
    </xf>
    <xf numFmtId="0" fontId="0" fillId="4" borderId="0" xfId="0" applyFill="1" applyBorder="1" applyAlignment="1">
      <alignment horizontal="left" wrapText="1"/>
    </xf>
    <xf numFmtId="0" fontId="2" fillId="5" borderId="5" xfId="0" applyFont="1" applyFill="1" applyBorder="1" applyAlignment="1">
      <alignment horizontal="center" textRotation="90" wrapText="1"/>
    </xf>
    <xf numFmtId="0" fontId="0" fillId="0" borderId="0" xfId="0" applyAlignment="1">
      <alignment horizontal="left" vertical="top" wrapText="1"/>
    </xf>
    <xf numFmtId="0" fontId="3" fillId="3" borderId="0" xfId="0" applyFont="1" applyFill="1" applyAlignment="1">
      <alignment horizontal="left" wrapText="1"/>
    </xf>
    <xf numFmtId="0" fontId="5" fillId="4" borderId="2" xfId="0" applyFont="1" applyFill="1" applyBorder="1" applyAlignment="1">
      <alignment horizontal="left"/>
    </xf>
    <xf numFmtId="0" fontId="5" fillId="4" borderId="5" xfId="0" applyFont="1" applyFill="1" applyBorder="1" applyAlignment="1">
      <alignment horizontal="left"/>
    </xf>
    <xf numFmtId="0" fontId="5" fillId="4" borderId="19" xfId="0" applyFont="1" applyFill="1" applyBorder="1" applyAlignment="1">
      <alignment horizontal="left"/>
    </xf>
    <xf numFmtId="0" fontId="4" fillId="4" borderId="3" xfId="0" applyFont="1" applyFill="1" applyBorder="1" applyAlignment="1">
      <alignment horizontal="left" wrapText="1"/>
    </xf>
    <xf numFmtId="0" fontId="4" fillId="4" borderId="4" xfId="0" applyFont="1" applyFill="1" applyBorder="1" applyAlignment="1">
      <alignment horizontal="left" wrapText="1"/>
    </xf>
    <xf numFmtId="0" fontId="4" fillId="4" borderId="0" xfId="0" applyFont="1" applyFill="1" applyAlignment="1">
      <alignment horizontal="left" wrapText="1"/>
    </xf>
    <xf numFmtId="0" fontId="4" fillId="4" borderId="6" xfId="0" applyFont="1" applyFill="1" applyBorder="1" applyAlignment="1">
      <alignment horizontal="left" wrapText="1"/>
    </xf>
    <xf numFmtId="0" fontId="4" fillId="4" borderId="20" xfId="0" applyFont="1" applyFill="1" applyBorder="1" applyAlignment="1">
      <alignment horizontal="left" wrapText="1"/>
    </xf>
    <xf numFmtId="0" fontId="4" fillId="4" borderId="21" xfId="0" applyFont="1" applyFill="1" applyBorder="1" applyAlignment="1">
      <alignment horizontal="left" wrapText="1"/>
    </xf>
    <xf numFmtId="0" fontId="7" fillId="0" borderId="0" xfId="0" applyFont="1" applyAlignment="1">
      <alignment horizontal="left"/>
    </xf>
    <xf numFmtId="0" fontId="1" fillId="3" borderId="0" xfId="0" applyFont="1" applyFill="1" applyAlignment="1">
      <alignment horizontal="left" vertical="top"/>
    </xf>
    <xf numFmtId="0" fontId="0" fillId="3" borderId="0" xfId="0" applyFill="1" applyAlignment="1">
      <alignment horizontal="left" vertical="top"/>
    </xf>
    <xf numFmtId="0" fontId="0" fillId="3" borderId="1" xfId="0" applyFill="1" applyBorder="1" applyAlignment="1">
      <alignment horizontal="left" vertical="top"/>
    </xf>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4" borderId="5" xfId="0" applyFill="1" applyBorder="1" applyAlignment="1">
      <alignment horizontal="left" vertical="center" wrapText="1"/>
    </xf>
    <xf numFmtId="0" fontId="0" fillId="4" borderId="0" xfId="0" applyFill="1" applyAlignment="1">
      <alignment horizontal="left" vertical="center" wrapText="1"/>
    </xf>
    <xf numFmtId="0" fontId="0" fillId="4" borderId="6" xfId="0" applyFill="1" applyBorder="1" applyAlignment="1">
      <alignment horizontal="left" vertical="center" wrapText="1"/>
    </xf>
    <xf numFmtId="0" fontId="0" fillId="4" borderId="7" xfId="0" applyFill="1" applyBorder="1" applyAlignment="1">
      <alignment horizontal="left" vertical="center" wrapText="1"/>
    </xf>
    <xf numFmtId="0" fontId="0" fillId="4" borderId="1" xfId="0" applyFill="1" applyBorder="1" applyAlignment="1">
      <alignment horizontal="left" vertical="center" wrapText="1"/>
    </xf>
    <xf numFmtId="0" fontId="0" fillId="4" borderId="8" xfId="0" applyFill="1" applyBorder="1" applyAlignment="1">
      <alignment horizontal="left"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lecture2go.uni-hamburg.de/l2go/-/get/v/40214" TargetMode="External"/><Relationship Id="rId1" Type="http://schemas.openxmlformats.org/officeDocument/2006/relationships/hyperlink" Target="http://sinnvolle-stich.psy.uni-hamburg.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P15"/>
  <sheetViews>
    <sheetView tabSelected="1" topLeftCell="B1" zoomScaleNormal="100" workbookViewId="0">
      <selection activeCell="C35" sqref="C35"/>
    </sheetView>
  </sheetViews>
  <sheetFormatPr baseColWidth="10" defaultColWidth="10.83203125" defaultRowHeight="16"/>
  <cols>
    <col min="1" max="16384" width="10.83203125" style="1"/>
  </cols>
  <sheetData>
    <row r="4" spans="2:16" ht="17" thickBot="1"/>
    <row r="5" spans="2:16">
      <c r="B5" s="166"/>
      <c r="C5" s="167"/>
      <c r="D5" s="167"/>
      <c r="E5" s="167"/>
      <c r="F5" s="167"/>
      <c r="G5" s="167"/>
      <c r="H5" s="167"/>
      <c r="I5" s="167"/>
      <c r="J5" s="167"/>
      <c r="K5" s="167"/>
      <c r="L5" s="167"/>
      <c r="M5" s="167"/>
      <c r="N5" s="167"/>
      <c r="O5" s="167"/>
      <c r="P5" s="168"/>
    </row>
    <row r="6" spans="2:16">
      <c r="B6" s="169"/>
      <c r="C6" s="162" t="s">
        <v>201</v>
      </c>
      <c r="D6" s="162"/>
      <c r="E6" s="162"/>
      <c r="F6" s="162"/>
      <c r="G6" s="162"/>
      <c r="H6" s="162"/>
      <c r="I6" s="162"/>
      <c r="J6" s="162"/>
      <c r="K6" s="162"/>
      <c r="L6" s="162"/>
      <c r="M6" s="162"/>
      <c r="N6" s="162"/>
      <c r="O6" s="162"/>
      <c r="P6" s="170"/>
    </row>
    <row r="7" spans="2:16">
      <c r="B7" s="169"/>
      <c r="C7" s="162" t="s">
        <v>202</v>
      </c>
      <c r="D7" s="162"/>
      <c r="E7" s="162"/>
      <c r="F7" s="162"/>
      <c r="G7" s="162"/>
      <c r="H7" s="162"/>
      <c r="I7" s="162"/>
      <c r="J7" s="162"/>
      <c r="K7" s="162"/>
      <c r="L7" s="162"/>
      <c r="M7" s="162"/>
      <c r="N7" s="162"/>
      <c r="O7" s="162"/>
      <c r="P7" s="170"/>
    </row>
    <row r="8" spans="2:16">
      <c r="B8" s="169"/>
      <c r="C8" s="162" t="s">
        <v>203</v>
      </c>
      <c r="D8" s="162"/>
      <c r="E8" s="162"/>
      <c r="F8" s="162"/>
      <c r="G8" s="162"/>
      <c r="H8" s="162"/>
      <c r="I8" s="162"/>
      <c r="J8" s="162"/>
      <c r="K8" s="162"/>
      <c r="L8" s="162"/>
      <c r="M8" s="162"/>
      <c r="N8" s="162"/>
      <c r="O8" s="162"/>
      <c r="P8" s="170"/>
    </row>
    <row r="9" spans="2:16">
      <c r="B9" s="169"/>
      <c r="C9" s="162" t="s">
        <v>206</v>
      </c>
      <c r="D9" s="162"/>
      <c r="E9" s="162"/>
      <c r="F9" s="162"/>
      <c r="G9" s="162"/>
      <c r="H9" s="162"/>
      <c r="I9" s="162"/>
      <c r="J9" s="162"/>
      <c r="K9" s="162"/>
      <c r="L9" s="162"/>
      <c r="M9" s="162"/>
      <c r="N9" s="162"/>
      <c r="O9" s="162"/>
      <c r="P9" s="170"/>
    </row>
    <row r="10" spans="2:16">
      <c r="B10" s="169"/>
      <c r="C10" s="162" t="s">
        <v>207</v>
      </c>
      <c r="D10" s="162"/>
      <c r="E10" s="162"/>
      <c r="F10" s="162"/>
      <c r="G10" s="162"/>
      <c r="H10" s="162"/>
      <c r="I10" s="162"/>
      <c r="J10" s="162"/>
      <c r="K10" s="162"/>
      <c r="L10" s="162"/>
      <c r="M10" s="162"/>
      <c r="N10" s="162"/>
      <c r="O10" s="162"/>
      <c r="P10" s="170"/>
    </row>
    <row r="11" spans="2:16">
      <c r="B11" s="169"/>
      <c r="C11" s="162" t="s">
        <v>204</v>
      </c>
      <c r="D11" s="162"/>
      <c r="E11" s="162"/>
      <c r="F11" s="162"/>
      <c r="G11" s="162"/>
      <c r="H11" s="162"/>
      <c r="I11" s="162"/>
      <c r="J11" s="162"/>
      <c r="K11" s="162"/>
      <c r="L11" s="162"/>
      <c r="M11" s="162"/>
      <c r="N11" s="162"/>
      <c r="O11" s="162"/>
      <c r="P11" s="170"/>
    </row>
    <row r="12" spans="2:16">
      <c r="B12" s="169"/>
      <c r="C12" s="162" t="s">
        <v>205</v>
      </c>
      <c r="D12" s="162"/>
      <c r="E12" s="162"/>
      <c r="F12" s="162"/>
      <c r="G12" s="163"/>
      <c r="H12" s="162"/>
      <c r="I12" s="162"/>
      <c r="J12" s="162"/>
      <c r="K12" s="162"/>
      <c r="L12" s="162"/>
      <c r="M12" s="162"/>
      <c r="N12" s="162"/>
      <c r="O12" s="162"/>
      <c r="P12" s="170"/>
    </row>
    <row r="13" spans="2:16">
      <c r="B13" s="169"/>
      <c r="C13" s="162" t="s">
        <v>209</v>
      </c>
      <c r="D13" s="162"/>
      <c r="E13" s="162"/>
      <c r="F13" s="162"/>
      <c r="G13" s="162"/>
      <c r="H13" s="162"/>
      <c r="I13" s="162"/>
      <c r="J13" s="162"/>
      <c r="K13" s="162"/>
      <c r="L13" s="162"/>
      <c r="M13" s="164" t="s">
        <v>208</v>
      </c>
      <c r="N13" s="162"/>
      <c r="O13" s="162"/>
      <c r="P13" s="170"/>
    </row>
    <row r="14" spans="2:16">
      <c r="B14" s="169"/>
      <c r="C14" s="162" t="s">
        <v>210</v>
      </c>
      <c r="D14" s="162"/>
      <c r="E14" s="162"/>
      <c r="F14" s="162"/>
      <c r="G14" s="162"/>
      <c r="H14" s="174" t="s">
        <v>211</v>
      </c>
      <c r="I14" s="162"/>
      <c r="J14" s="162"/>
      <c r="K14" s="162"/>
      <c r="L14" s="162"/>
      <c r="M14" s="162"/>
      <c r="N14" s="162"/>
      <c r="O14" s="162"/>
      <c r="P14" s="170"/>
    </row>
    <row r="15" spans="2:16" ht="17" thickBot="1">
      <c r="B15" s="171"/>
      <c r="C15" s="172"/>
      <c r="D15" s="172"/>
      <c r="E15" s="172"/>
      <c r="F15" s="172"/>
      <c r="G15" s="172"/>
      <c r="H15" s="172"/>
      <c r="I15" s="172"/>
      <c r="J15" s="172"/>
      <c r="K15" s="172"/>
      <c r="L15" s="172"/>
      <c r="M15" s="172"/>
      <c r="N15" s="172"/>
      <c r="O15" s="172"/>
      <c r="P15" s="173"/>
    </row>
  </sheetData>
  <hyperlinks>
    <hyperlink ref="M13" r:id="rId1" xr:uid="{00000000-0004-0000-0000-000000000000}"/>
    <hyperlink ref="H14" r:id="rId2" xr:uid="{00000000-0004-0000-0000-000001000000}"/>
  </hyperlinks>
  <pageMargins left="0.7" right="0.7" top="0.78740157499999996" bottom="0.78740157499999996"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6:K19"/>
  <sheetViews>
    <sheetView topLeftCell="A4" workbookViewId="0">
      <selection activeCell="D23" sqref="D23"/>
    </sheetView>
  </sheetViews>
  <sheetFormatPr baseColWidth="10" defaultColWidth="10.83203125" defaultRowHeight="16"/>
  <cols>
    <col min="1" max="2" width="10.83203125" style="1"/>
    <col min="3" max="3" width="12.6640625" style="1" bestFit="1" customWidth="1"/>
    <col min="4" max="6" width="10.83203125" style="1"/>
    <col min="7" max="7" width="15" style="1" customWidth="1"/>
    <col min="8" max="8" width="13.83203125" style="1" customWidth="1"/>
    <col min="9" max="9" width="15.5" style="1" customWidth="1"/>
    <col min="10" max="10" width="13.1640625" style="1" customWidth="1"/>
    <col min="11" max="16384" width="10.83203125" style="1"/>
  </cols>
  <sheetData>
    <row r="6" spans="2:11">
      <c r="B6" s="2"/>
      <c r="C6" s="2"/>
      <c r="D6" s="2"/>
      <c r="E6" s="2"/>
      <c r="F6" s="2"/>
      <c r="G6" s="2"/>
      <c r="H6" s="2"/>
      <c r="I6" s="2"/>
      <c r="J6" s="2"/>
      <c r="K6" s="2"/>
    </row>
    <row r="7" spans="2:11">
      <c r="B7" s="2"/>
      <c r="C7" s="265" t="s">
        <v>0</v>
      </c>
      <c r="D7" s="266"/>
      <c r="E7" s="266"/>
      <c r="F7" s="266"/>
      <c r="G7" s="266"/>
      <c r="H7" s="266"/>
      <c r="I7" s="266"/>
      <c r="J7" s="266"/>
      <c r="K7" s="2"/>
    </row>
    <row r="8" spans="2:11" ht="17" thickBot="1">
      <c r="B8" s="2"/>
      <c r="C8" s="267"/>
      <c r="D8" s="267"/>
      <c r="E8" s="267"/>
      <c r="F8" s="267"/>
      <c r="G8" s="267"/>
      <c r="H8" s="267"/>
      <c r="I8" s="267"/>
      <c r="J8" s="267"/>
      <c r="K8" s="2"/>
    </row>
    <row r="9" spans="2:11">
      <c r="B9" s="2"/>
      <c r="C9" s="268" t="s">
        <v>187</v>
      </c>
      <c r="D9" s="269"/>
      <c r="E9" s="269"/>
      <c r="F9" s="269"/>
      <c r="G9" s="269"/>
      <c r="H9" s="269"/>
      <c r="I9" s="269"/>
      <c r="J9" s="270"/>
      <c r="K9" s="2"/>
    </row>
    <row r="10" spans="2:11">
      <c r="B10" s="2"/>
      <c r="C10" s="271"/>
      <c r="D10" s="272"/>
      <c r="E10" s="272"/>
      <c r="F10" s="272"/>
      <c r="G10" s="272"/>
      <c r="H10" s="272"/>
      <c r="I10" s="272"/>
      <c r="J10" s="273"/>
      <c r="K10" s="2"/>
    </row>
    <row r="11" spans="2:11" ht="17" thickBot="1">
      <c r="B11" s="2"/>
      <c r="C11" s="274"/>
      <c r="D11" s="275"/>
      <c r="E11" s="275"/>
      <c r="F11" s="275"/>
      <c r="G11" s="275"/>
      <c r="H11" s="275"/>
      <c r="I11" s="275"/>
      <c r="J11" s="276"/>
      <c r="K11" s="2"/>
    </row>
    <row r="12" spans="2:11" ht="34">
      <c r="B12" s="2"/>
      <c r="C12" s="3"/>
      <c r="D12" s="4" t="s">
        <v>1</v>
      </c>
      <c r="E12" s="5" t="s">
        <v>2</v>
      </c>
      <c r="F12" s="5" t="s">
        <v>3</v>
      </c>
      <c r="G12" s="5" t="s">
        <v>4</v>
      </c>
      <c r="H12" s="5" t="s">
        <v>5</v>
      </c>
      <c r="I12" s="5" t="s">
        <v>6</v>
      </c>
      <c r="J12" s="6" t="s">
        <v>7</v>
      </c>
      <c r="K12" s="2"/>
    </row>
    <row r="13" spans="2:11">
      <c r="B13" s="2"/>
      <c r="C13" s="7" t="s">
        <v>2</v>
      </c>
      <c r="D13" s="8"/>
      <c r="E13" s="9" t="str">
        <f>IF(D13="","","-")</f>
        <v/>
      </c>
      <c r="F13" s="9" t="str">
        <f>IF(D13="","",ROUND(((D13-100)/15)*10+50,0))</f>
        <v/>
      </c>
      <c r="G13" s="9" t="str">
        <f>IF(D13="","",ROUND(((D13-100)/15)*2+5,0))</f>
        <v/>
      </c>
      <c r="H13" s="9" t="str">
        <f>IF(D13="","",ROUND(((D13-100)/15),2))</f>
        <v/>
      </c>
      <c r="I13" s="9" t="str">
        <f>IF(D13="","",ROUND(((D13-100)/15)*10+100,0))</f>
        <v/>
      </c>
      <c r="J13" s="10" t="str">
        <f>IF(D13="","",ROUND(((D13-100)/15)*3+10,0))</f>
        <v/>
      </c>
      <c r="K13" s="2"/>
    </row>
    <row r="14" spans="2:11">
      <c r="B14" s="2"/>
      <c r="C14" s="7" t="s">
        <v>3</v>
      </c>
      <c r="D14" s="8"/>
      <c r="E14" s="9" t="str">
        <f>IF(D14="","",ROUND(((D14-50)/10)*15+100,0))</f>
        <v/>
      </c>
      <c r="F14" s="9" t="str">
        <f>IF(D14="","","-")</f>
        <v/>
      </c>
      <c r="G14" s="9" t="str">
        <f>IF(D14="","",ROUND(((D14-50)/10)*2+5,0))</f>
        <v/>
      </c>
      <c r="H14" s="9" t="str">
        <f>IF(D14="","",ROUND(((D14-50)/10),2))</f>
        <v/>
      </c>
      <c r="I14" s="9" t="str">
        <f>IF(D14="","",ROUND(((D14-50)/10)*10+100,0))</f>
        <v/>
      </c>
      <c r="J14" s="10" t="str">
        <f>IF(D14="","",ROUND(((D14-50)/10)*3+10,0))</f>
        <v/>
      </c>
      <c r="K14" s="2"/>
    </row>
    <row r="15" spans="2:11">
      <c r="B15" s="2"/>
      <c r="C15" s="7" t="s">
        <v>4</v>
      </c>
      <c r="D15" s="8"/>
      <c r="E15" s="9" t="str">
        <f>IF(D15="","",ROUND(((D15-5)/2)*15+100,0))</f>
        <v/>
      </c>
      <c r="F15" s="9" t="str">
        <f>IF(D15="","",ROUND(((D15-5)/2)*10+50,0))</f>
        <v/>
      </c>
      <c r="G15" s="9" t="str">
        <f>IF(D15="","","-")</f>
        <v/>
      </c>
      <c r="H15" s="9" t="str">
        <f>IF(D15="","",ROUND(((D15-5)/2),2))</f>
        <v/>
      </c>
      <c r="I15" s="9" t="str">
        <f>IF(D15="","",ROUND(((D15-5)/2)*10+100,0))</f>
        <v/>
      </c>
      <c r="J15" s="10" t="str">
        <f>IF(D15="","",ROUND(((D15-5)/2)*3+10,0))</f>
        <v/>
      </c>
      <c r="K15" s="2"/>
    </row>
    <row r="16" spans="2:11">
      <c r="B16" s="2"/>
      <c r="C16" s="7" t="s">
        <v>5</v>
      </c>
      <c r="D16" s="8"/>
      <c r="E16" s="9" t="str">
        <f>IF(D16="","",ROUND(D16*15+100,0))</f>
        <v/>
      </c>
      <c r="F16" s="9" t="str">
        <f>IF(D16="","",ROUND(D16*10+50,0))</f>
        <v/>
      </c>
      <c r="G16" s="9" t="str">
        <f>IF(D16="","",ROUND(D16*2+5,0))</f>
        <v/>
      </c>
      <c r="H16" s="9" t="str">
        <f>IF(D16="","","-")</f>
        <v/>
      </c>
      <c r="I16" s="9" t="str">
        <f>IF(D16="","",ROUND(D16*10+100,0))</f>
        <v/>
      </c>
      <c r="J16" s="10" t="str">
        <f>IF(D16="","",ROUND(D16*3+10,0))</f>
        <v/>
      </c>
      <c r="K16" s="2"/>
    </row>
    <row r="17" spans="2:11">
      <c r="B17" s="2"/>
      <c r="C17" s="7" t="s">
        <v>188</v>
      </c>
      <c r="D17" s="8"/>
      <c r="E17" s="9" t="str">
        <f>IF(D17="","",ROUND(((D17-100)/10)*15+100,0))</f>
        <v/>
      </c>
      <c r="F17" s="9" t="str">
        <f>IF(D17="","",ROUND(((D17-100)/10)*10+50,0))</f>
        <v/>
      </c>
      <c r="G17" s="9" t="str">
        <f>IF(D17="","",ROUND(((D17-100)/10)*2+5,0))</f>
        <v/>
      </c>
      <c r="H17" s="9" t="str">
        <f>IF(D17="","",ROUND(((D17-100)/10),2))</f>
        <v/>
      </c>
      <c r="I17" s="9" t="str">
        <f>IF(D17="","","-")</f>
        <v/>
      </c>
      <c r="J17" s="10" t="str">
        <f>IF(D17="","",ROUND(((D17-100)/10)*3+10,0))</f>
        <v/>
      </c>
      <c r="K17" s="2"/>
    </row>
    <row r="18" spans="2:11" ht="17" thickBot="1">
      <c r="B18" s="2"/>
      <c r="C18" s="11" t="s">
        <v>7</v>
      </c>
      <c r="D18" s="12"/>
      <c r="E18" s="13" t="str">
        <f>IF(D18="","",ROUND(((D18-10)/3)*15+100,0))</f>
        <v/>
      </c>
      <c r="F18" s="13" t="str">
        <f>IF(D18="","",ROUND(((D18-10)/3)*10+50,0))</f>
        <v/>
      </c>
      <c r="G18" s="13" t="str">
        <f>IF(D18="","",ROUND(((D18-10)/3)*2+5,0))</f>
        <v/>
      </c>
      <c r="H18" s="13" t="str">
        <f>IF(D18="","",ROUND(((D18-10)/3),2))</f>
        <v/>
      </c>
      <c r="I18" s="13" t="str">
        <f>IF(D18="","",ROUND(((D18-10)/3)*10+100,0))</f>
        <v/>
      </c>
      <c r="J18" s="14" t="str">
        <f>IF(D18="","","-")</f>
        <v/>
      </c>
      <c r="K18" s="2"/>
    </row>
    <row r="19" spans="2:11">
      <c r="B19" s="2"/>
      <c r="C19" s="2"/>
      <c r="D19" s="2"/>
      <c r="E19" s="2"/>
      <c r="F19" s="2"/>
      <c r="G19" s="2"/>
      <c r="H19" s="2"/>
      <c r="I19" s="2"/>
      <c r="J19" s="2"/>
      <c r="K19" s="2"/>
    </row>
  </sheetData>
  <mergeCells count="2">
    <mergeCell ref="C7:J8"/>
    <mergeCell ref="C9:J11"/>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56"/>
  <sheetViews>
    <sheetView workbookViewId="0">
      <selection activeCell="D11" sqref="D11"/>
    </sheetView>
  </sheetViews>
  <sheetFormatPr baseColWidth="10" defaultRowHeight="16"/>
  <cols>
    <col min="2" max="2" width="8.6640625" bestFit="1" customWidth="1"/>
    <col min="4" max="4" width="10.33203125" bestFit="1" customWidth="1"/>
    <col min="5" max="5" width="8.6640625" bestFit="1" customWidth="1"/>
    <col min="7" max="7" width="10.33203125" bestFit="1" customWidth="1"/>
    <col min="9" max="9" width="31" bestFit="1" customWidth="1"/>
    <col min="11" max="11" width="15.6640625" bestFit="1" customWidth="1"/>
    <col min="12" max="12" width="26.6640625" bestFit="1" customWidth="1"/>
    <col min="13" max="13" width="13.83203125" bestFit="1" customWidth="1"/>
    <col min="14" max="14" width="7.1640625" bestFit="1" customWidth="1"/>
    <col min="15" max="15" width="33.83203125" bestFit="1" customWidth="1"/>
    <col min="16" max="16" width="19.33203125" bestFit="1" customWidth="1"/>
    <col min="17" max="17" width="33.83203125" bestFit="1" customWidth="1"/>
    <col min="18" max="18" width="19.33203125" bestFit="1" customWidth="1"/>
    <col min="19" max="19" width="19.83203125" bestFit="1" customWidth="1"/>
    <col min="20" max="20" width="13.83203125" bestFit="1" customWidth="1"/>
    <col min="21" max="21" width="9" customWidth="1"/>
    <col min="22" max="22" width="13.83203125" bestFit="1" customWidth="1"/>
  </cols>
  <sheetData>
    <row r="1" spans="1:24" ht="72" customHeight="1" thickTop="1">
      <c r="A1" s="179"/>
      <c r="B1" s="205" t="s">
        <v>56</v>
      </c>
      <c r="C1" s="205"/>
      <c r="D1" s="205"/>
      <c r="E1" s="205"/>
      <c r="F1" s="205"/>
      <c r="G1" s="180"/>
      <c r="H1" s="2"/>
      <c r="I1" s="2"/>
      <c r="J1" s="2"/>
      <c r="K1" s="2"/>
      <c r="L1" s="2"/>
      <c r="M1" s="2"/>
      <c r="N1" s="2"/>
      <c r="O1" s="2"/>
      <c r="P1" s="2"/>
      <c r="Q1" s="2"/>
      <c r="R1" s="2"/>
      <c r="S1" s="2"/>
      <c r="T1" s="2"/>
      <c r="U1" s="2"/>
      <c r="V1" s="2"/>
      <c r="W1" s="2"/>
      <c r="X1" s="2"/>
    </row>
    <row r="2" spans="1:24" ht="17" thickBot="1">
      <c r="A2" s="181"/>
      <c r="B2" s="182" t="s">
        <v>57</v>
      </c>
      <c r="C2" s="182"/>
      <c r="D2" s="182"/>
      <c r="E2" s="182"/>
      <c r="F2" s="182"/>
      <c r="G2" s="183"/>
      <c r="H2" s="2"/>
      <c r="I2" s="2"/>
      <c r="J2" s="2"/>
      <c r="K2" s="2"/>
      <c r="L2" s="2"/>
      <c r="M2" s="2"/>
      <c r="N2" s="2"/>
      <c r="O2" s="2"/>
      <c r="P2" s="2"/>
      <c r="Q2" s="2"/>
      <c r="R2" s="2"/>
      <c r="S2" s="2"/>
      <c r="T2" s="2"/>
      <c r="U2" s="2"/>
      <c r="V2" s="2"/>
      <c r="W2" s="2"/>
      <c r="X2" s="2"/>
    </row>
    <row r="3" spans="1:24" ht="16" customHeight="1">
      <c r="A3" s="181"/>
      <c r="B3" s="202">
        <v>1</v>
      </c>
      <c r="C3" s="206" t="s">
        <v>159</v>
      </c>
      <c r="D3" s="206"/>
      <c r="E3" s="206"/>
      <c r="F3" s="206"/>
      <c r="G3" s="207"/>
      <c r="H3" s="212">
        <v>2</v>
      </c>
      <c r="I3" s="191" t="s">
        <v>189</v>
      </c>
      <c r="J3" s="191"/>
      <c r="K3" s="191"/>
      <c r="L3" s="191"/>
      <c r="M3" s="191"/>
      <c r="N3" s="191"/>
      <c r="O3" s="191"/>
      <c r="P3" s="192"/>
      <c r="Q3" s="202">
        <v>3</v>
      </c>
      <c r="R3" s="191" t="s">
        <v>157</v>
      </c>
      <c r="S3" s="191"/>
      <c r="T3" s="191"/>
      <c r="U3" s="191"/>
      <c r="V3" s="191"/>
      <c r="W3" s="192"/>
      <c r="X3" s="2"/>
    </row>
    <row r="4" spans="1:24" ht="16" customHeight="1">
      <c r="A4" s="181"/>
      <c r="B4" s="203"/>
      <c r="C4" s="208"/>
      <c r="D4" s="208"/>
      <c r="E4" s="208"/>
      <c r="F4" s="208"/>
      <c r="G4" s="209"/>
      <c r="H4" s="213"/>
      <c r="I4" s="193"/>
      <c r="J4" s="193"/>
      <c r="K4" s="193"/>
      <c r="L4" s="193"/>
      <c r="M4" s="193"/>
      <c r="N4" s="193"/>
      <c r="O4" s="193"/>
      <c r="P4" s="194"/>
      <c r="Q4" s="203"/>
      <c r="R4" s="193"/>
      <c r="S4" s="193"/>
      <c r="T4" s="193"/>
      <c r="U4" s="193"/>
      <c r="V4" s="193"/>
      <c r="W4" s="194"/>
      <c r="X4" s="2"/>
    </row>
    <row r="5" spans="1:24" ht="16" customHeight="1">
      <c r="A5" s="181"/>
      <c r="B5" s="203"/>
      <c r="C5" s="208"/>
      <c r="D5" s="208"/>
      <c r="E5" s="208"/>
      <c r="F5" s="208"/>
      <c r="G5" s="209"/>
      <c r="H5" s="213"/>
      <c r="I5" s="193"/>
      <c r="J5" s="193"/>
      <c r="K5" s="193"/>
      <c r="L5" s="193"/>
      <c r="M5" s="193"/>
      <c r="N5" s="193"/>
      <c r="O5" s="193"/>
      <c r="P5" s="194"/>
      <c r="Q5" s="203"/>
      <c r="R5" s="193"/>
      <c r="S5" s="193"/>
      <c r="T5" s="193"/>
      <c r="U5" s="193"/>
      <c r="V5" s="193"/>
      <c r="W5" s="194"/>
      <c r="X5" s="2"/>
    </row>
    <row r="6" spans="1:24" ht="16" customHeight="1">
      <c r="A6" s="181"/>
      <c r="B6" s="203"/>
      <c r="C6" s="208"/>
      <c r="D6" s="208"/>
      <c r="E6" s="208"/>
      <c r="F6" s="208"/>
      <c r="G6" s="209"/>
      <c r="H6" s="213"/>
      <c r="I6" s="193"/>
      <c r="J6" s="193"/>
      <c r="K6" s="193"/>
      <c r="L6" s="193"/>
      <c r="M6" s="193"/>
      <c r="N6" s="193"/>
      <c r="O6" s="193"/>
      <c r="P6" s="194"/>
      <c r="Q6" s="203"/>
      <c r="R6" s="193"/>
      <c r="S6" s="193"/>
      <c r="T6" s="193"/>
      <c r="U6" s="193"/>
      <c r="V6" s="193"/>
      <c r="W6" s="194"/>
      <c r="X6" s="2"/>
    </row>
    <row r="7" spans="1:24" ht="65" customHeight="1">
      <c r="A7" s="181"/>
      <c r="B7" s="204"/>
      <c r="C7" s="210"/>
      <c r="D7" s="210"/>
      <c r="E7" s="210"/>
      <c r="F7" s="210"/>
      <c r="G7" s="211"/>
      <c r="H7" s="214"/>
      <c r="I7" s="195"/>
      <c r="J7" s="195"/>
      <c r="K7" s="195"/>
      <c r="L7" s="195"/>
      <c r="M7" s="195"/>
      <c r="N7" s="195"/>
      <c r="O7" s="195"/>
      <c r="P7" s="196"/>
      <c r="Q7" s="204"/>
      <c r="R7" s="195"/>
      <c r="S7" s="195"/>
      <c r="T7" s="195"/>
      <c r="U7" s="195"/>
      <c r="V7" s="195"/>
      <c r="W7" s="196"/>
      <c r="X7" s="2"/>
    </row>
    <row r="8" spans="1:24">
      <c r="A8" s="181"/>
      <c r="B8" s="62" t="s">
        <v>58</v>
      </c>
      <c r="C8" s="63"/>
      <c r="D8" s="64"/>
      <c r="E8" s="184" t="s">
        <v>59</v>
      </c>
      <c r="F8" s="184"/>
      <c r="G8" s="185"/>
      <c r="H8" s="67"/>
      <c r="I8" s="68" t="s">
        <v>60</v>
      </c>
      <c r="J8" s="69" t="s">
        <v>15</v>
      </c>
      <c r="K8" s="69" t="s">
        <v>61</v>
      </c>
      <c r="L8" s="69" t="s">
        <v>3</v>
      </c>
      <c r="M8" s="69" t="s">
        <v>16</v>
      </c>
      <c r="N8" s="69" t="s">
        <v>62</v>
      </c>
      <c r="O8" s="197" t="s">
        <v>18</v>
      </c>
      <c r="P8" s="198"/>
      <c r="Q8" s="70" t="s">
        <v>60</v>
      </c>
      <c r="R8" s="69" t="s">
        <v>63</v>
      </c>
      <c r="S8" s="69" t="s">
        <v>64</v>
      </c>
      <c r="T8" s="71"/>
      <c r="U8" s="71"/>
      <c r="V8" s="67"/>
      <c r="W8" s="72"/>
      <c r="X8" s="2"/>
    </row>
    <row r="9" spans="1:24">
      <c r="A9" s="181"/>
      <c r="B9" s="73" t="s">
        <v>65</v>
      </c>
      <c r="C9" s="74" t="s">
        <v>66</v>
      </c>
      <c r="D9" s="75" t="s">
        <v>13</v>
      </c>
      <c r="E9" s="76" t="s">
        <v>65</v>
      </c>
      <c r="F9" s="74" t="s">
        <v>66</v>
      </c>
      <c r="G9" s="186" t="s">
        <v>13</v>
      </c>
      <c r="H9" s="199" t="s">
        <v>58</v>
      </c>
      <c r="I9" t="s">
        <v>67</v>
      </c>
      <c r="J9" s="26">
        <f>SUM(D19,D14,D28,D36,D43)</f>
        <v>0</v>
      </c>
      <c r="K9" s="26" t="str">
        <f>IFERROR(ROUND(AVERAGE(D$14,$D$19,$D$28,$D$36,$D$43),2),"-")</f>
        <v>-</v>
      </c>
      <c r="L9" s="77"/>
      <c r="M9" s="26" t="str">
        <f>IF((L9-65)/(10*SQRT(1-P9))&gt;3.13,"0.01%",IF((L9-65)/(10*SQRT(1-P9))&gt;2.38,"1%",IF((L9-65)/(10*SQRT(1-P9))&gt;1.64,"5%",IF((L9-65)/(10*SQRT(1-P9))&gt;1.28,"10%",IF((L9-65)/(10*SQRT(1-P9))&gt;0.84,"20%","&gt; 20%")))))</f>
        <v>&gt; 20%</v>
      </c>
      <c r="N9" s="26" t="str">
        <f>IF((L9-35)/(10*SQRT(1-P9))&lt;-3.13,"0.01%",IF((L9-35)/(10*SQRT(1-P9))&lt;-2.38,"1%",IF((L9-35)/(10*SQRT(1-P9))&lt;-1.64,"5%",IF((L9-35)/(10*SQRT(1-P9))&lt;-1.28,"10%",IF((L9-35)/(10*SQRT(1-P9))&lt;-0.84,"20%","&gt; 20%")))))</f>
        <v>0.01%</v>
      </c>
      <c r="O9" s="78" t="s">
        <v>185</v>
      </c>
      <c r="P9" s="79">
        <v>0.81</v>
      </c>
      <c r="Q9" s="80" t="s">
        <v>67</v>
      </c>
      <c r="R9" s="26" t="str">
        <f>IF(L9&amp;L23="","",ABS(L9-L23))</f>
        <v/>
      </c>
      <c r="S9" s="26" t="str">
        <f>IF(R9="","",IF((R9)/(10*SQRT(2-P9-P23))&gt;3.13,"0.01%",IF((R9)/(10*SQRT(2-P9-P23))&gt;2.38,"1%",IF((R9)/(10*SQRT(2-P9-P23))&gt;1.64,"5%",IF((R9)/(10*SQRT(2-P9-P23))&gt;1.28,"10%",IF((R9)/(10*SQRT(2-P9-P23))&gt;0.84,"20%","&gt; 20%"))))))</f>
        <v/>
      </c>
      <c r="T9" s="26"/>
      <c r="U9" s="26"/>
      <c r="W9" s="81"/>
      <c r="X9" s="2"/>
    </row>
    <row r="10" spans="1:24">
      <c r="A10" s="181"/>
      <c r="B10" s="82">
        <v>1</v>
      </c>
      <c r="C10" s="165" t="str">
        <f>IF(COUNTA(D10,D20,D29,D37)=3,ROUND(AVERAGE(D10,D20,D29,D37),2),"-")</f>
        <v>-</v>
      </c>
      <c r="D10" s="187"/>
      <c r="E10" s="165">
        <v>1</v>
      </c>
      <c r="F10" s="165" t="str">
        <f>IF(COUNTA(G10,G20,G29,G37)=3,ROUND(AVERAGE(G10,G20,G29,G37),2),"-")</f>
        <v>-</v>
      </c>
      <c r="G10" s="175"/>
      <c r="H10" s="199"/>
      <c r="I10" t="s">
        <v>68</v>
      </c>
      <c r="J10" s="26">
        <f>SUM(D13,D40,D44,D45)</f>
        <v>0</v>
      </c>
      <c r="K10" s="26" t="str">
        <f>IFERROR(ROUND(AVERAGE($D$13,$D$40,$D$44,$D$45),2),"-")</f>
        <v>-</v>
      </c>
      <c r="L10" s="77"/>
      <c r="M10" s="26" t="str">
        <f>IF((L10-65)/(10*SQRT(1-P10))&gt;3.13,"0.01%",IF((L10-65)/(10*SQRT(1-P10))&gt;2.38,"1%",IF((L10-65)/(10*SQRT(1-P10))&gt;1.64,"5%",IF((L10-65)/(10*SQRT(1-P10))&gt;1.28,"10%",IF((L10-65)/(10*SQRT(1-P10))&gt;0.84,"20%","&gt; 20%")))))</f>
        <v>&gt; 20%</v>
      </c>
      <c r="N10" s="26" t="str">
        <f>IF((L10-35)/(10*SQRT(1-P10))&lt;-3.13,"0.01%",IF((L10-35)/(10*SQRT(1-P10))&lt;-2.38,"1%",IF((L10-35)/(10*SQRT(1-P10))&lt;-1.64,"5%",IF((L10-35)/(10*SQRT(1-P10))&lt;-1.28,"10%",IF((L10-35)/(10*SQRT(1-P10))&lt;-0.84,"20%","&gt; 20%")))))</f>
        <v>0.01%</v>
      </c>
      <c r="O10" s="78" t="s">
        <v>185</v>
      </c>
      <c r="P10" s="79">
        <v>0.81</v>
      </c>
      <c r="Q10" s="80" t="s">
        <v>68</v>
      </c>
      <c r="R10" s="26" t="str">
        <f>IF(L10&amp;L24="","",ABS(L10-L24))</f>
        <v/>
      </c>
      <c r="S10" s="26" t="str">
        <f>IF(R10="","",IF((R10)/(10*SQRT(2-P10-P24))&gt;3.13,"0.01%",IF((R10)/(10*SQRT(2-P10-P24))&gt;2.38,"1%",IF((R10)/(10*SQRT(2-P10-P24))&gt;1.64,"5%",IF((R10)/(10*SQRT(2-P10-P24))&gt;1.28,"10%",IF((R10)/(10*SQRT(2-P10-P24))&gt;0.84,"20%","&gt; 20%"))))))</f>
        <v/>
      </c>
      <c r="T10" s="26"/>
      <c r="U10" s="26"/>
      <c r="W10" s="81"/>
      <c r="X10" s="2"/>
    </row>
    <row r="11" spans="1:24">
      <c r="A11" s="181"/>
      <c r="B11" s="82">
        <v>2</v>
      </c>
      <c r="C11" s="165" t="str">
        <f>IF(COUNTA(D11,D21,D30,D38)=3,ROUND(AVERAGE(D11,D21,D30,D38),2),"-")</f>
        <v>-</v>
      </c>
      <c r="D11" s="187"/>
      <c r="E11" s="165">
        <v>2</v>
      </c>
      <c r="F11" s="165" t="str">
        <f>IF(COUNTA(G11,G21,G30,G38)=3,ROUND(AVERAGE(G11,G21,G30,G38),2),"-")</f>
        <v>-</v>
      </c>
      <c r="G11" s="175"/>
      <c r="H11" s="199"/>
      <c r="I11" t="s">
        <v>69</v>
      </c>
      <c r="J11" s="26">
        <f>SUM(D10,D20,D29,D37)</f>
        <v>0</v>
      </c>
      <c r="K11" s="26" t="str">
        <f>IFERROR(ROUND(AVERAGE($D$10,$D$20,$D$29,$D$37),2),"-")</f>
        <v>-</v>
      </c>
      <c r="L11" s="77"/>
      <c r="M11" s="26" t="str">
        <f>IF((L11-65)/(10*SQRT(1-P11))&gt;3.13,"0.01%",IF((L11-65)/(10*SQRT(1-P11))&gt;2.38,"1%",IF((L11-65)/(10*SQRT(1-P11))&gt;1.64,"5%",IF((L11-65)/(10*SQRT(1-P11))&gt;1.28,"10%",IF((L11-65)/(10*SQRT(1-P11))&gt;0.84,"20%","&gt; 20%")))))</f>
        <v>&gt; 20%</v>
      </c>
      <c r="N11" s="26" t="str">
        <f>IF((L11-35)/(10*SQRT(1-P11))&lt;-3.13,"0.01%",IF((L11-35)/(10*SQRT(1-P11))&lt;-2.38,"1%",IF((L11-35)/(10*SQRT(1-P11))&lt;-1.64,"5%",IF((L11-35)/(10*SQRT(1-P11))&lt;-1.28,"10%",IF((L11-35)/(10*SQRT(1-P11))&lt;-0.84,"20%","&gt; 20%")))))</f>
        <v>0.01%</v>
      </c>
      <c r="O11" s="78" t="s">
        <v>185</v>
      </c>
      <c r="P11" s="79">
        <v>0.72</v>
      </c>
      <c r="Q11" s="80" t="s">
        <v>69</v>
      </c>
      <c r="R11" s="26" t="str">
        <f>IF(L11&amp;L25="","",ABS(L11-L25))</f>
        <v/>
      </c>
      <c r="S11" s="26" t="str">
        <f>IF(R11="","",IF((R11)/(10*SQRT(2-P11-P25))&gt;3.13,"0.01%",IF((R11)/(10*SQRT(2-P11-P25))&gt;2.38,"1%",IF((R11)/(10*SQRT(2-P11-P25))&gt;1.64,"5%",IF((R11)/(10*SQRT(2-P11-P25))&gt;1.28,"10%",IF((R11)/(10*SQRT(2-P11-P25))&gt;0.84,"20%","&gt; 20%"))))))</f>
        <v/>
      </c>
      <c r="T11" s="26"/>
      <c r="U11" s="26"/>
      <c r="W11" s="81"/>
      <c r="X11" s="2"/>
    </row>
    <row r="12" spans="1:24">
      <c r="A12" s="181"/>
      <c r="B12" s="82">
        <v>3</v>
      </c>
      <c r="C12" s="165" t="str">
        <f>IF(COUNTA(D12,D22,D31,D39)=3,ROUND(AVERAGE(D12,D22,D31,D39),2),"-")</f>
        <v>-</v>
      </c>
      <c r="D12" s="187"/>
      <c r="E12" s="165">
        <v>3</v>
      </c>
      <c r="F12" s="165" t="str">
        <f>IF(COUNTA(G12,G22,G31,G39)=3,ROUND(AVERAGE(G12,G22,G31,G39),2),"-")</f>
        <v>-</v>
      </c>
      <c r="G12" s="175"/>
      <c r="H12" s="199"/>
      <c r="J12" s="26"/>
      <c r="K12" s="26"/>
      <c r="L12" s="26"/>
      <c r="M12" s="26"/>
      <c r="N12" s="26"/>
      <c r="O12" s="78"/>
      <c r="P12" s="81"/>
      <c r="Q12" s="80"/>
      <c r="R12" s="26"/>
      <c r="S12" s="26"/>
      <c r="T12" s="26"/>
      <c r="U12" s="26"/>
      <c r="W12" s="81"/>
      <c r="X12" s="2"/>
    </row>
    <row r="13" spans="1:24">
      <c r="A13" s="181"/>
      <c r="B13" s="82">
        <v>4</v>
      </c>
      <c r="C13" s="165" t="str">
        <f>IF(COUNTA(D13,D40,D44,D45)=3,ROUND(AVERAGE(D13,D40,D44,D45),2),"-")</f>
        <v>-</v>
      </c>
      <c r="D13" s="187"/>
      <c r="E13" s="165">
        <v>4</v>
      </c>
      <c r="F13" s="165" t="str">
        <f>IF(COUNTA(G13,G40,G44,G45)=3,ROUND(AVERAGE(G13,G40,G44,G45),2),"-")</f>
        <v>-</v>
      </c>
      <c r="G13" s="175"/>
      <c r="H13" s="199"/>
      <c r="I13" t="s">
        <v>70</v>
      </c>
      <c r="J13" s="26">
        <f>SUM(D15,D24,D33,D41)</f>
        <v>0</v>
      </c>
      <c r="K13" s="26" t="str">
        <f>IFERROR(ROUND(AVERAGE($D$15,$D$24,$D$33,$D$41),2),"-")</f>
        <v>-</v>
      </c>
      <c r="L13" s="77"/>
      <c r="M13" s="26" t="str">
        <f>IF((L13-65)/(10*SQRT(1-P13))&gt;3.13,"0.01%",IF((L13-65)/(10*SQRT(1-P13))&gt;2.38,"1%",IF((L13-65)/(10*SQRT(1-P13))&gt;1.64,"5%",IF((L13-65)/(10*SQRT(1-P13))&gt;1.28,"10%",IF((L13-65)/(10*SQRT(1-P13))&gt;0.84,"20%","&gt; 20%")))))</f>
        <v>&gt; 20%</v>
      </c>
      <c r="N13" s="26" t="str">
        <f>IF((L13-35)/(10*SQRT(1-P13))&lt;-3.13,"0.01%",IF((L13-35)/(10*SQRT(1-P13))&lt;-2.38,"1%",IF((L13-35)/(10*SQRT(1-P13))&lt;-1.64,"5%",IF((L13-35)/(10*SQRT(1-P13))&lt;-1.28,"10%",IF((L13-35)/(10*SQRT(1-P13))&lt;-0.84,"20%","&gt; 20%")))))</f>
        <v>0.01%</v>
      </c>
      <c r="O13" s="78" t="s">
        <v>185</v>
      </c>
      <c r="P13" s="79">
        <v>0.81</v>
      </c>
      <c r="Q13" s="80" t="s">
        <v>70</v>
      </c>
      <c r="R13" s="26" t="str">
        <f>IF(L13&amp;L27="","",ABS(L13-L27))</f>
        <v/>
      </c>
      <c r="S13" s="26" t="str">
        <f>IF(R13="","",IF((R13)/(10*SQRT(2-P13-P27))&gt;3.13,"0.01%",IF((R13)/(10*SQRT(2-P13-P27))&gt;2.38,"1%",IF((R13)/(10*SQRT(2-P13-P27))&gt;1.64,"5%",IF((R13)/(10*SQRT(2-P13-P27))&gt;1.28,"10%",IF((R13)/(10*SQRT(2-P13-P27))&gt;0.84,"20%","&gt; 20%"))))))</f>
        <v/>
      </c>
      <c r="T13" s="26"/>
      <c r="U13" s="26"/>
      <c r="W13" s="81"/>
      <c r="X13" s="2"/>
    </row>
    <row r="14" spans="1:24">
      <c r="A14" s="181"/>
      <c r="B14" s="82">
        <v>5</v>
      </c>
      <c r="C14" s="165" t="str">
        <f>IF(COUNTA(D19,D14,D28,D36,D43)=4,ROUND(AVERAGE(D19,D14,D28,D36,D43),2),"-")</f>
        <v>-</v>
      </c>
      <c r="D14" s="187"/>
      <c r="E14" s="165">
        <v>5</v>
      </c>
      <c r="F14" s="165" t="str">
        <f>IF(COUNTA(G19,G14,G28,G36,G43)=4,ROUND(AVERAGE(G19,G14,G28,G36,G43),2),"-")</f>
        <v>-</v>
      </c>
      <c r="G14" s="175"/>
      <c r="H14" s="84"/>
      <c r="I14" t="s">
        <v>71</v>
      </c>
      <c r="J14" s="26">
        <f>SUM(D18,D27,D35)</f>
        <v>0</v>
      </c>
      <c r="K14" s="26" t="str">
        <f>IFERROR(ROUND(AVERAGE($D$18,$D$27,$D$35),2),"-")</f>
        <v>-</v>
      </c>
      <c r="L14" s="77"/>
      <c r="M14" s="26" t="str">
        <f>IF((L14-65)/(10*SQRT(1-P14))&gt;3.13,"0.01%",IF((L14-65)/(10*SQRT(1-P14))&gt;2.38,"1%",IF((L14-65)/(10*SQRT(1-P14))&gt;1.64,"5%",IF((L14-65)/(10*SQRT(1-P14))&gt;1.28,"10%",IF((L14-65)/(10*SQRT(1-P14))&gt;0.84,"20%","&gt; 20%")))))</f>
        <v>&gt; 20%</v>
      </c>
      <c r="N14" s="26" t="str">
        <f>IF((L14-35)/(10*SQRT(1-P14))&lt;-3.13,"0.01%",IF((L14-35)/(10*SQRT(1-P14))&lt;-2.38,"1%",IF((L14-35)/(10*SQRT(1-P14))&lt;-1.64,"5%",IF((L14-35)/(10*SQRT(1-P14))&lt;-1.28,"10%",IF((L14-35)/(10*SQRT(1-P14))&lt;-0.84,"20%","&gt; 20%")))))</f>
        <v>0.01%</v>
      </c>
      <c r="O14" s="78" t="s">
        <v>185</v>
      </c>
      <c r="P14" s="79">
        <v>0.6</v>
      </c>
      <c r="Q14" s="80" t="s">
        <v>71</v>
      </c>
      <c r="R14" s="26" t="str">
        <f>IF(L14&amp;L28="","",ABS(L14-L28))</f>
        <v/>
      </c>
      <c r="S14" s="26" t="str">
        <f>IF(R14="","",IF((R14)/(10*SQRT(2-P14-P28))&gt;3.13,"0.01%",IF((R14)/(10*SQRT(2-P14-P28))&gt;2.38,"1%",IF((R14)/(10*SQRT(2-P14-P28))&gt;1.64,"5%",IF((R14)/(10*SQRT(2-P14-P28))&gt;1.28,"10%",IF((R14)/(10*SQRT(2-P14-P28))&gt;0.84,"20%","&gt; 20%"))))))</f>
        <v/>
      </c>
      <c r="T14" s="26"/>
      <c r="U14" s="26"/>
      <c r="W14" s="81"/>
      <c r="X14" s="2"/>
    </row>
    <row r="15" spans="1:24">
      <c r="A15" s="181"/>
      <c r="B15" s="82">
        <v>6</v>
      </c>
      <c r="C15" s="165" t="str">
        <f>IF(COUNTA(D15,D24,D33,D41)=3,ROUND(AVERAGE(D15,D24,D33,D41),2),"-")</f>
        <v>-</v>
      </c>
      <c r="D15" s="187"/>
      <c r="E15" s="165">
        <v>6</v>
      </c>
      <c r="F15" s="165" t="str">
        <f>IF(COUNTA(G15,G24,G33,G41)=3,ROUND(AVERAGE(G15,G24,G33,G41),2),"-")</f>
        <v>-</v>
      </c>
      <c r="G15" s="175"/>
      <c r="H15" s="200"/>
      <c r="I15" t="s">
        <v>72</v>
      </c>
      <c r="J15" s="26">
        <f>SUM(D17,D23,D26,D32)</f>
        <v>0</v>
      </c>
      <c r="K15" s="26" t="str">
        <f>IFERROR(ROUND(AVERAGE($D$17,$D$23,$D$26,$D$32),2),"-")</f>
        <v>-</v>
      </c>
      <c r="L15" s="77"/>
      <c r="M15" s="26" t="str">
        <f>IF((L15-65)/(10*SQRT(1-P15))&gt;3.13,"0.01%",IF((L15-65)/(10*SQRT(1-P15))&gt;2.38,"1%",IF((L15-65)/(10*SQRT(1-P15))&gt;1.64,"5%",IF((L15-65)/(10*SQRT(1-P15))&gt;1.28,"10%",IF((L15-65)/(10*SQRT(1-P15))&gt;0.84,"20%","&gt; 20%")))))</f>
        <v>&gt; 20%</v>
      </c>
      <c r="N15" s="26" t="str">
        <f>IF((L15-35)/(10*SQRT(1-P15))&lt;-3.13,"0.01%",IF((L15-35)/(10*SQRT(1-P15))&lt;-2.38,"1%",IF((L15-35)/(10*SQRT(1-P15))&lt;-1.64,"5%",IF((L15-35)/(10*SQRT(1-P15))&lt;-1.28,"10%",IF((L15-35)/(10*SQRT(1-P15))&lt;-0.84,"20%","&gt; 20%")))))</f>
        <v>0.01%</v>
      </c>
      <c r="O15" s="78" t="s">
        <v>185</v>
      </c>
      <c r="P15" s="79">
        <v>0.79</v>
      </c>
      <c r="Q15" s="80" t="s">
        <v>72</v>
      </c>
      <c r="R15" s="26" t="str">
        <f>IF(L15&amp;L29="","",ABS(L15-L29))</f>
        <v/>
      </c>
      <c r="S15" s="26" t="str">
        <f>IF(R15="","",IF((R15)/(10*SQRT(2-P15-P29))&gt;3.13,"0.01%",IF((R15)/(10*SQRT(2-P15-P29))&gt;2.38,"1%",IF((R15)/(10*SQRT(2-P15-P29))&gt;1.64,"5%",IF((R15)/(10*SQRT(2-P15-P29))&gt;1.28,"10%",IF((R15)/(10*SQRT(2-P15-P29))&gt;0.84,"20%","&gt; 20%"))))))</f>
        <v/>
      </c>
      <c r="T15" s="26"/>
      <c r="U15" s="26"/>
      <c r="W15" s="81"/>
      <c r="X15" s="2"/>
    </row>
    <row r="16" spans="1:24">
      <c r="A16" s="181"/>
      <c r="B16" s="82">
        <v>7</v>
      </c>
      <c r="C16" s="165" t="str">
        <f>IF(COUNTA(D16,D25,D34,D42)=3,ROUND(AVERAGE(D16,D25,D34,D42),2),"-")</f>
        <v>-</v>
      </c>
      <c r="D16" s="187"/>
      <c r="E16" s="165">
        <v>7</v>
      </c>
      <c r="F16" s="165" t="str">
        <f>IF(COUNTA(G16,G25,G34,G42)=3,ROUND(AVERAGE(G16,G25,G34,G42),2),"-")</f>
        <v>-</v>
      </c>
      <c r="G16" s="175"/>
      <c r="H16" s="200"/>
      <c r="I16" t="s">
        <v>73</v>
      </c>
      <c r="J16" s="26">
        <f>SUM(D16,D25,D34,D42)</f>
        <v>0</v>
      </c>
      <c r="K16" s="26" t="str">
        <f>IFERROR(ROUND(AVERAGE($D$16,$D$25,$D$34,$D$42),2),"-")</f>
        <v>-</v>
      </c>
      <c r="L16" s="77"/>
      <c r="M16" s="26" t="str">
        <f>IF((L16-65)/(10*SQRT(1-P16))&gt;3.13,"0.01%",IF((L16-65)/(10*SQRT(1-P16))&gt;2.38,"1%",IF((L16-65)/(10*SQRT(1-P16))&gt;1.64,"5%",IF((L16-65)/(10*SQRT(1-P16))&gt;1.28,"10%",IF((L16-65)/(10*SQRT(1-P16))&gt;0.84,"20%","&gt; 20%")))))</f>
        <v>&gt; 20%</v>
      </c>
      <c r="N16" s="26" t="str">
        <f>IF((L16-35)/(10*SQRT(1-P16))&lt;-3.13,"0.01%",IF((L16-35)/(10*SQRT(1-P16))&lt;-2.38,"1%",IF((L16-35)/(10*SQRT(1-P16))&lt;-1.64,"5%",IF((L16-35)/(10*SQRT(1-P16))&lt;-1.28,"10%",IF((L16-35)/(10*SQRT(1-P16))&lt;-0.84,"20%","&gt; 20%")))))</f>
        <v>0.01%</v>
      </c>
      <c r="O16" s="78" t="s">
        <v>185</v>
      </c>
      <c r="P16" s="79">
        <v>0.79</v>
      </c>
      <c r="Q16" s="80" t="s">
        <v>73</v>
      </c>
      <c r="R16" s="26" t="str">
        <f>IF(L16&amp;L30="","",ABS(L16-L30))</f>
        <v/>
      </c>
      <c r="S16" s="26" t="str">
        <f>IF(R16="","",IF((R16)/(10*SQRT(2-P16-P30))&gt;3.13,"0.01%",IF((R16)/(10*SQRT(2-P16-P30))&gt;2.38,"1%",IF((R16)/(10*SQRT(2-P16-P30))&gt;1.64,"5%",IF((R16)/(10*SQRT(2-P16-P30))&gt;1.28,"10%",IF((R16)/(10*SQRT(2-P16-P30))&gt;0.84,"20%","&gt; 20%"))))))</f>
        <v/>
      </c>
      <c r="T16" s="26"/>
      <c r="U16" s="26"/>
      <c r="W16" s="81"/>
      <c r="X16" s="2"/>
    </row>
    <row r="17" spans="1:24">
      <c r="A17" s="181"/>
      <c r="B17" s="82">
        <v>8</v>
      </c>
      <c r="C17" s="165" t="str">
        <f>IF(COUNTA(D17,D23,D26,D32)=3,ROUND(AVERAGE(D17,D23,D26,D32),2),"-")</f>
        <v>-</v>
      </c>
      <c r="D17" s="187"/>
      <c r="E17" s="165">
        <v>8</v>
      </c>
      <c r="F17" s="165" t="str">
        <f>IF(COUNTA(G17,G23,G26,G32)=3,ROUND(AVERAGE(G17,G23,G26,G32),2),"-")</f>
        <v>-</v>
      </c>
      <c r="G17" s="175"/>
      <c r="H17" s="200"/>
      <c r="I17" t="s">
        <v>74</v>
      </c>
      <c r="J17" s="26">
        <f>SUM(D12,D22,D31,D39)</f>
        <v>0</v>
      </c>
      <c r="K17" s="26" t="str">
        <f>IFERROR(ROUND(AVERAGE($D$12,$D$22,$D$31,$D$39),2),"-")</f>
        <v>-</v>
      </c>
      <c r="L17" s="77"/>
      <c r="M17" s="26" t="str">
        <f>IF((L17-65)/(10*SQRT(1-P17))&gt;3.13,"0.01%",IF((L17-65)/(10*SQRT(1-P17))&gt;2.38,"1%",IF((L17-65)/(10*SQRT(1-P17))&gt;1.64,"5%",IF((L17-65)/(10*SQRT(1-P17))&gt;1.28,"10%",IF((L17-65)/(10*SQRT(1-P17))&gt;0.84,"20%","&gt; 20%")))))</f>
        <v>&gt; 20%</v>
      </c>
      <c r="N17" s="26" t="str">
        <f>IF((L17-35)/(10*SQRT(1-P17))&lt;-3.13,"0.01%",IF((L17-35)/(10*SQRT(1-P17))&lt;-2.38,"1%",IF((L17-35)/(10*SQRT(1-P17))&lt;-1.64,"5%",IF((L17-35)/(10*SQRT(1-P17))&lt;-1.28,"10%",IF((L17-35)/(10*SQRT(1-P17))&lt;-0.84,"20%","&gt; 20%")))))</f>
        <v>0.01%</v>
      </c>
      <c r="O17" s="78" t="s">
        <v>185</v>
      </c>
      <c r="P17" s="79">
        <v>0.81</v>
      </c>
      <c r="Q17" s="80" t="s">
        <v>74</v>
      </c>
      <c r="R17" s="26" t="str">
        <f>IF(L17&amp;L31="","",ABS(L17-L31))</f>
        <v/>
      </c>
      <c r="S17" s="26" t="str">
        <f>IF(R17="","",IF((R17)/(10*SQRT(2-P17-P31))&gt;3.13,"0.01%",IF((R17)/(10*SQRT(2-P17-P31))&gt;2.38,"1%",IF((R17)/(10*SQRT(2-P17-P31))&gt;1.64,"5%",IF((R17)/(10*SQRT(2-P17-P31))&gt;1.28,"10%",IF((R17)/(10*SQRT(2-P17-P31))&gt;0.84,"20%","&gt; 20%"))))))</f>
        <v/>
      </c>
      <c r="T17" s="26"/>
      <c r="U17" s="26"/>
      <c r="W17" s="81"/>
      <c r="X17" s="2"/>
    </row>
    <row r="18" spans="1:24">
      <c r="A18" s="181"/>
      <c r="B18" s="82">
        <v>9</v>
      </c>
      <c r="C18" s="188" t="s">
        <v>75</v>
      </c>
      <c r="D18" s="187"/>
      <c r="E18" s="165">
        <v>9</v>
      </c>
      <c r="F18" s="188" t="s">
        <v>75</v>
      </c>
      <c r="G18" s="175"/>
      <c r="H18" s="200"/>
      <c r="J18" s="26"/>
      <c r="K18" s="26"/>
      <c r="L18" s="26"/>
      <c r="M18" s="26"/>
      <c r="N18" s="26"/>
      <c r="O18" s="78"/>
      <c r="P18" s="79"/>
      <c r="Q18" s="86"/>
      <c r="R18" s="74" t="s">
        <v>76</v>
      </c>
      <c r="S18" s="74" t="s">
        <v>3</v>
      </c>
      <c r="T18" s="74" t="s">
        <v>16</v>
      </c>
      <c r="U18" s="74" t="s">
        <v>62</v>
      </c>
      <c r="V18" s="76" t="s">
        <v>18</v>
      </c>
      <c r="W18" s="87"/>
      <c r="X18" s="2"/>
    </row>
    <row r="19" spans="1:24">
      <c r="A19" s="181"/>
      <c r="B19" s="82">
        <v>10</v>
      </c>
      <c r="C19" s="165" t="str">
        <f>IF(COUNTA(D19,D14,D28,D36,D43)=4,ROUND(AVERAGE(D19,D14,D28,D36,D43),2),"-")</f>
        <v>-</v>
      </c>
      <c r="D19" s="187"/>
      <c r="E19" s="165">
        <v>10</v>
      </c>
      <c r="F19" s="165" t="str">
        <f>IF(COUNTA(G19,G14,G28,G36,G43)=4,ROUND(AVERAGE(G19,G14,G28,G36,G43),2),"-")</f>
        <v>-</v>
      </c>
      <c r="G19" s="175"/>
      <c r="H19" s="200"/>
      <c r="I19" t="s">
        <v>77</v>
      </c>
      <c r="J19" s="26">
        <f>SUM(D11,D21,D30,D38)</f>
        <v>0</v>
      </c>
      <c r="K19" s="26" t="str">
        <f>IFERROR(ROUND(AVERAGE($D$11,$D$21,$D$30,$D$38),2),"-")</f>
        <v>-</v>
      </c>
      <c r="L19" s="77"/>
      <c r="M19" s="26" t="str">
        <f>IF((L19-65)/(10*SQRT(1-P19))&gt;3.13,"0.01%",IF((L19-65)/(10*SQRT(1-P19))&gt;2.38,"1%",IF((L19-65)/(10*SQRT(1-P19))&gt;1.64,"5%",IF((L19-65)/(10*SQRT(1-P19))&gt;1.28,"10%",IF((L19-65)/(10*SQRT(1-P19))&gt;0.84,"20%","&gt; 20%")))))</f>
        <v>&gt; 20%</v>
      </c>
      <c r="N19" s="26" t="str">
        <f>IF((L19-35)/(10*SQRT(1-P19))&lt;-3.13,"0.01%",IF((L19-35)/(10*SQRT(1-P19))&lt;-2.38,"1%",IF((L19-35)/(10*SQRT(1-P19))&lt;-1.64,"5%",IF((L19-35)/(10*SQRT(1-P19))&lt;-1.28,"10%",IF((L19-35)/(10*SQRT(1-P19))&lt;-0.84,"20%","&gt; 20%")))))</f>
        <v>0.01%</v>
      </c>
      <c r="O19" s="78" t="s">
        <v>185</v>
      </c>
      <c r="P19" s="79">
        <v>0.65</v>
      </c>
      <c r="Q19" s="80" t="s">
        <v>78</v>
      </c>
      <c r="R19" s="26">
        <f>SUM(R9:R17)</f>
        <v>0</v>
      </c>
      <c r="S19" s="77"/>
      <c r="T19" s="26" t="str">
        <f>IF((S19-65)/(10*SQRT(1-W19))&gt;3.13,"0.01%",IF((S19-65)/(10*SQRT(1-W19))&gt;2.38,"1%",IF((S19-65)/(10*SQRT(1-W19))&gt;1.64,"5%",IF((S19-65)/(10*SQRT(1-W19))&gt;1.28,"10%",IF((S19-65)/(10*SQRT(1-W19))&gt;0.84,"20%","&gt; 20%")))))</f>
        <v>&gt; 20%</v>
      </c>
      <c r="U19" s="26" t="str">
        <f>IF((S19-35)/(10*SQRT(1-W19))&lt;-3.13,"0.01%",IF((S19-35)/(10*SQRT(1-W19))&lt;-2.38,"1%",IF((S19-35)/(10*SQRT(1-W19))&lt;-1.64,"5%",IF((S19-35)/(10*SQRT(1-W19))&lt;-1.28,"10%",IF((S19-35)/(10*SQRT(1-W19))&lt;-0.82,"20%","&gt; 20%")))))</f>
        <v>0.01%</v>
      </c>
      <c r="V19" s="38" t="s">
        <v>22</v>
      </c>
      <c r="W19" s="79">
        <v>0.7</v>
      </c>
      <c r="X19" s="2"/>
    </row>
    <row r="20" spans="1:24" ht="17" thickBot="1">
      <c r="A20" s="181"/>
      <c r="B20" s="82">
        <v>11</v>
      </c>
      <c r="C20" s="165" t="str">
        <f>IF(COUNTA(D10,D20,D29,D37)=3,ROUND(AVERAGE(D10,D20,D29,D37),2),"-")</f>
        <v>-</v>
      </c>
      <c r="D20" s="187"/>
      <c r="E20" s="165">
        <v>11</v>
      </c>
      <c r="F20" s="165" t="str">
        <f>IF(COUNTA(G10,G20,G29,G37)=3,ROUND(AVERAGE(G10,G20,G29,G37),2),"-")</f>
        <v>-</v>
      </c>
      <c r="G20" s="175"/>
      <c r="H20" s="200"/>
      <c r="I20" t="s">
        <v>79</v>
      </c>
      <c r="J20" s="26">
        <f>(SUM(L9:L11)-SUM(L13:L17))</f>
        <v>0</v>
      </c>
      <c r="K20" s="26" t="s">
        <v>75</v>
      </c>
      <c r="L20" s="77"/>
      <c r="M20" s="26" t="str">
        <f>IF((L20-65)/(10*SQRT(1-P20))&gt;3.13,"0.01%",IF((L20-65)/(10*SQRT(1-P20))&gt;2.38,"1%",IF((L20-65)/(10*SQRT(1-P20))&gt;1.64,"5%",IF((L20-65)/(10*SQRT(1-P20))&gt;1.28,"10%",IF((L20-65)/(10*SQRT(1-P20))&gt;0.84,"20%","&gt; 20%")))))</f>
        <v>&gt; 20%</v>
      </c>
      <c r="N20" s="26" t="str">
        <f>IF((L20-35)/(10*SQRT(1-P20))&lt;-3.13,"0.01%",IF((L20-35)/(10*SQRT(1-P20))&lt;-2.38,"1%",IF((L20-35)/(10*SQRT(1-P20))&lt;-1.64,"5%",IF((L20-35)/(10*SQRT(1-P20))&lt;-1.28,"10%",IF((L20-35)/(10*SQRT(1-P20))&lt;-0.84,"20%","&gt; 20%")))))</f>
        <v>0.01%</v>
      </c>
      <c r="O20" s="78" t="s">
        <v>185</v>
      </c>
      <c r="P20" s="79">
        <v>0.69</v>
      </c>
      <c r="Q20" s="58" t="s">
        <v>80</v>
      </c>
      <c r="R20" s="88">
        <f>(SUM(L20,L34)-S19)</f>
        <v>0</v>
      </c>
      <c r="S20" s="89"/>
      <c r="T20" s="88" t="str">
        <f>IF((S20-65)/(10*SQRT(1-W20))&gt;3.13,"0.01%",IF((S20-65)/(10*SQRT(1-W20))&gt;2.38,"1%",IF((S20-65)/(10*SQRT(1-W20))&gt;1.64,"5%",IF((S20-65)/(10*SQRT(1-W20))&gt;1.28,"10%",IF((S20-65)/(10*SQRT(1-W20))&gt;0.84,"20%","&gt; 20%")))))</f>
        <v>&gt; 20%</v>
      </c>
      <c r="U20" s="88" t="str">
        <f>IF((S20-35)/(10*SQRT(1-W20))&lt;-3.13,"0.01%",IF((S20-35)/(10*SQRT(1-W20))&lt;-2.38,"1%",IF((S20-35)/(10*SQRT(1-W20))&lt;-1.64,"5%",IF((S20-35)/(10*SQRT(1-W20))&lt;-1.28,"10%",IF((S20-35)/(10*SQRT(1-W20))&lt;-0.82,"20%","&gt; 20%")))))</f>
        <v>0.01%</v>
      </c>
      <c r="V20" s="90" t="s">
        <v>22</v>
      </c>
      <c r="W20" s="91">
        <v>0.79</v>
      </c>
      <c r="X20" s="2"/>
    </row>
    <row r="21" spans="1:24">
      <c r="A21" s="181"/>
      <c r="B21" s="82">
        <v>12</v>
      </c>
      <c r="C21" s="165" t="str">
        <f>IF(COUNTA(D11,D21,D30,D38)=3,ROUND(AVERAGE(D11,D21,D30,D38),2),"-")</f>
        <v>-</v>
      </c>
      <c r="D21" s="187"/>
      <c r="E21" s="165">
        <v>12</v>
      </c>
      <c r="F21" s="165" t="str">
        <f>IF(COUNTA(G11,G21,G30,G38)=3,ROUND(AVERAGE(G11,G21,G30,G38),2),"-")</f>
        <v>-</v>
      </c>
      <c r="G21" s="175"/>
      <c r="H21" s="200"/>
      <c r="J21" s="26"/>
      <c r="K21" s="26"/>
      <c r="L21" s="26"/>
      <c r="M21" s="26"/>
      <c r="N21" s="26"/>
      <c r="O21" s="78"/>
      <c r="P21" s="81"/>
      <c r="Q21" s="2"/>
      <c r="R21" s="2"/>
      <c r="S21" s="2"/>
      <c r="T21" s="2"/>
      <c r="U21" s="2"/>
      <c r="V21" s="2"/>
      <c r="W21" s="2"/>
      <c r="X21" s="2"/>
    </row>
    <row r="22" spans="1:24">
      <c r="A22" s="181"/>
      <c r="B22" s="82">
        <v>13</v>
      </c>
      <c r="C22" s="165" t="str">
        <f>IF(COUNTA(D12,D22,D31,D39)=3,ROUND(AVERAGE(D12,D22,D31,D39),2),"-")</f>
        <v>-</v>
      </c>
      <c r="D22" s="187"/>
      <c r="E22" s="165">
        <v>13</v>
      </c>
      <c r="F22" s="165" t="str">
        <f>IF(COUNTA(G12,G22,G31,G39)=3,ROUND(AVERAGE(G12,G22,G31,G39),2),"-")</f>
        <v>-</v>
      </c>
      <c r="G22" s="175"/>
      <c r="H22" s="92"/>
      <c r="I22" s="76" t="s">
        <v>60</v>
      </c>
      <c r="J22" s="74" t="s">
        <v>15</v>
      </c>
      <c r="K22" s="74" t="s">
        <v>61</v>
      </c>
      <c r="L22" s="74" t="s">
        <v>3</v>
      </c>
      <c r="M22" s="74" t="s">
        <v>16</v>
      </c>
      <c r="N22" s="74" t="s">
        <v>62</v>
      </c>
      <c r="O22" s="93"/>
      <c r="P22" s="94"/>
      <c r="Q22" s="2"/>
      <c r="R22" s="2"/>
      <c r="S22" s="2"/>
      <c r="T22" s="2"/>
      <c r="U22" s="2"/>
      <c r="V22" s="2"/>
      <c r="W22" s="2"/>
      <c r="X22" s="2"/>
    </row>
    <row r="23" spans="1:24">
      <c r="A23" s="181"/>
      <c r="B23" s="82">
        <v>14</v>
      </c>
      <c r="C23" s="165" t="str">
        <f>IF(COUNTA(D17,D23,D26,D32)=3,ROUND(AVERAGE(D17,D23,D26,D32),2),"-")</f>
        <v>-</v>
      </c>
      <c r="D23" s="187"/>
      <c r="E23" s="165">
        <v>14</v>
      </c>
      <c r="F23" s="165" t="str">
        <f>IF(COUNTA(G17,G23,G26,G32)=3,ROUND(AVERAGE(G17,G23,G26,G32),2),"-")</f>
        <v>-</v>
      </c>
      <c r="G23" s="175"/>
      <c r="H23" s="199" t="s">
        <v>59</v>
      </c>
      <c r="I23" t="s">
        <v>67</v>
      </c>
      <c r="J23" s="26">
        <f>SUM(G19,G14,G28,G36,G43)</f>
        <v>0</v>
      </c>
      <c r="K23" s="26" t="str">
        <f>IFERROR(ROUND(AVERAGE($G$14,$G$19,$G$28,$G$36,$G$43),2),"-")</f>
        <v>-</v>
      </c>
      <c r="L23" s="77"/>
      <c r="M23" s="26" t="str">
        <f>IF((L23-65)/(10*SQRT(1-P23))&gt;3.13,"0.01%",IF((L23-65)/(10*SQRT(1-P23))&gt;2.38,"1%",IF((L23-65)/(10*SQRT(1-P23))&gt;1.64,"5%",IF((L23-65)/(10*SQRT(1-P23))&gt;1.28,"10%",IF((L23-65)/(10*SQRT(1-P23))&gt;0.84,"20%","&gt; 20%")))))</f>
        <v>&gt; 20%</v>
      </c>
      <c r="N23" s="26" t="str">
        <f>IF((L23-35)/(10*SQRT(1-P23))&lt;-3.13,"0.01%",IF((L23-35)/(10*SQRT(1-P23))&lt;-2.38,"1%",IF((L23-35)/(10*SQRT(1-P23))&lt;-1.64,"5%",IF((L23-35)/(10*SQRT(1-P23))&lt;-1.28,"10%",IF((L23-35)/(10*SQRT(1-P23))&lt;-0.84,"20%","&gt; 20%")))))</f>
        <v>0.01%</v>
      </c>
      <c r="O23" s="95" t="s">
        <v>186</v>
      </c>
      <c r="P23" s="96">
        <v>0.83</v>
      </c>
      <c r="Q23" s="2"/>
      <c r="R23" s="2"/>
      <c r="S23" s="2"/>
      <c r="T23" s="2"/>
      <c r="U23" s="2"/>
      <c r="V23" s="2"/>
      <c r="W23" s="2"/>
      <c r="X23" s="2"/>
    </row>
    <row r="24" spans="1:24">
      <c r="A24" s="181"/>
      <c r="B24" s="82">
        <v>15</v>
      </c>
      <c r="C24" s="165" t="str">
        <f>IF(COUNTA(D15,D24,D33,D41)=3,ROUND(AVERAGE(D15,D24,D33,D41),2),"-")</f>
        <v>-</v>
      </c>
      <c r="D24" s="187"/>
      <c r="E24" s="165">
        <v>15</v>
      </c>
      <c r="F24" s="165" t="str">
        <f>IF(COUNTA(G15,G24,G33,G41)=3,ROUND(AVERAGE(G15,G24,G33,G41),2),"-")</f>
        <v>-</v>
      </c>
      <c r="G24" s="175"/>
      <c r="H24" s="201"/>
      <c r="I24" t="s">
        <v>68</v>
      </c>
      <c r="J24" s="26">
        <f>SUM(G13,G40,G44,G45)</f>
        <v>0</v>
      </c>
      <c r="K24" s="26" t="str">
        <f>IFERROR(ROUND(AVERAGE($G$13,$G$40,$G$44,$G$45),2),"-")</f>
        <v>-</v>
      </c>
      <c r="L24" s="77"/>
      <c r="M24" s="26" t="str">
        <f>IF((L24-65)/(10*SQRT(1-P24))&gt;3.13,"0.01%",IF((L24-65)/(10*SQRT(1-P24))&gt;2.38,"1%",IF((L24-65)/(10*SQRT(1-P24))&gt;1.64,"5%",IF((L24-65)/(10*SQRT(1-P24))&gt;1.28,"10%",IF((L24-65)/(10*SQRT(1-P24))&gt;0.84,"20%","&gt; 20%")))))</f>
        <v>&gt; 20%</v>
      </c>
      <c r="N24" s="26" t="str">
        <f>IF((L24-35)/(10*SQRT(1-P24))&lt;-3.13,"0.01%",IF((L24-35)/(10*SQRT(1-P24))&lt;-2.38,"1%",IF((L24-35)/(10*SQRT(1-P24))&lt;-1.64,"5%",IF((L24-35)/(10*SQRT(1-P24))&lt;-1.28,"10%",IF((L24-35)/(10*SQRT(1-P24))&lt;-0.84,"20%","&gt; 20%")))))</f>
        <v>0.01%</v>
      </c>
      <c r="O24" s="95" t="s">
        <v>186</v>
      </c>
      <c r="P24" s="96">
        <v>0.83</v>
      </c>
      <c r="Q24" s="2"/>
      <c r="R24" s="2"/>
      <c r="S24" s="2"/>
      <c r="T24" s="2"/>
      <c r="U24" s="2"/>
      <c r="V24" s="2"/>
      <c r="W24" s="2"/>
      <c r="X24" s="2"/>
    </row>
    <row r="25" spans="1:24">
      <c r="A25" s="181"/>
      <c r="B25" s="82">
        <v>16</v>
      </c>
      <c r="C25" s="165" t="str">
        <f>IF(COUNTA(D16,D25,D34,D42)=3,ROUND(AVERAGE(D16,D25,D34,D42),2),"-")</f>
        <v>-</v>
      </c>
      <c r="D25" s="187"/>
      <c r="E25" s="165">
        <v>16</v>
      </c>
      <c r="F25" s="165" t="str">
        <f>IF(COUNTA(G16,G25,G34,G42)=3,ROUND(AVERAGE(G16,G25,G34,G42),2),"-")</f>
        <v>-</v>
      </c>
      <c r="G25" s="175"/>
      <c r="H25" s="201"/>
      <c r="I25" t="s">
        <v>69</v>
      </c>
      <c r="J25" s="26">
        <f>SUM(G10,G20,G29,G37)</f>
        <v>0</v>
      </c>
      <c r="K25" s="26" t="str">
        <f>IFERROR(ROUND(AVERAGE($G$10,$G$20,$G$29,$G$37),2),"-")</f>
        <v>-</v>
      </c>
      <c r="L25" s="77"/>
      <c r="M25" s="26" t="str">
        <f>IF((L25-65)/(10*SQRT(1-P25))&gt;3.13,"0.01%",IF((L25-65)/(10*SQRT(1-P25))&gt;2.38,"1%",IF((L25-65)/(10*SQRT(1-P25))&gt;1.64,"5%",IF((L25-65)/(10*SQRT(1-P25))&gt;1.28,"10%",IF((L25-65)/(10*SQRT(1-P25))&gt;0.84,"20%","&gt; 20%")))))</f>
        <v>&gt; 20%</v>
      </c>
      <c r="N25" s="26" t="str">
        <f>IF((L25-35)/(10*SQRT(1-P25))&lt;-3.13,"0.01%",IF((L25-35)/(10*SQRT(1-P25))&lt;-2.38,"1%",IF((L25-35)/(10*SQRT(1-P25))&lt;-1.64,"5%",IF((L25-35)/(10*SQRT(1-P25))&lt;-1.28,"10%",IF((L25-35)/(10*SQRT(1-P25))&lt;-0.84,"20%","&gt; 20%")))))</f>
        <v>0.01%</v>
      </c>
      <c r="O25" s="95" t="s">
        <v>186</v>
      </c>
      <c r="P25" s="96">
        <v>0.77</v>
      </c>
      <c r="Q25" s="2"/>
      <c r="R25" s="2"/>
      <c r="S25" s="2"/>
      <c r="T25" s="2"/>
      <c r="U25" s="2"/>
      <c r="V25" s="2"/>
      <c r="W25" s="2"/>
      <c r="X25" s="2"/>
    </row>
    <row r="26" spans="1:24">
      <c r="A26" s="181"/>
      <c r="B26" s="82">
        <v>17</v>
      </c>
      <c r="C26" s="165" t="str">
        <f>IF(COUNTA(D17,D23,D26,D32)=3,ROUND(AVERAGE(D17,D23,D26,D32),2),"-")</f>
        <v>-</v>
      </c>
      <c r="D26" s="187"/>
      <c r="E26" s="165">
        <v>17</v>
      </c>
      <c r="F26" s="165" t="str">
        <f>IF(COUNTA(G17,G23,G26,G32)=3,ROUND(AVERAGE(G17,G23,G26,G32),2),"-")</f>
        <v>-</v>
      </c>
      <c r="G26" s="175"/>
      <c r="H26" s="97"/>
      <c r="J26" s="26"/>
      <c r="K26" s="26"/>
      <c r="L26" s="26"/>
      <c r="M26" s="26"/>
      <c r="N26" s="26"/>
      <c r="O26" s="95"/>
      <c r="P26" s="96"/>
      <c r="Q26" s="2"/>
      <c r="R26" s="2"/>
      <c r="S26" s="2"/>
      <c r="T26" s="2"/>
      <c r="U26" s="2"/>
      <c r="V26" s="2"/>
      <c r="W26" s="2"/>
      <c r="X26" s="2"/>
    </row>
    <row r="27" spans="1:24">
      <c r="A27" s="181"/>
      <c r="B27" s="82">
        <v>18</v>
      </c>
      <c r="C27" s="188" t="s">
        <v>75</v>
      </c>
      <c r="D27" s="187"/>
      <c r="E27" s="165">
        <v>18</v>
      </c>
      <c r="F27" s="188" t="s">
        <v>75</v>
      </c>
      <c r="G27" s="175"/>
      <c r="H27" s="97"/>
      <c r="I27" t="s">
        <v>70</v>
      </c>
      <c r="J27" s="26">
        <f>SUM(G15,G24,G33,G41)</f>
        <v>0</v>
      </c>
      <c r="K27" s="26" t="str">
        <f>IFERROR(ROUND(AVERAGE($G$15,$G$24,$G$33,$G$41),2),"-")</f>
        <v>-</v>
      </c>
      <c r="L27" s="77"/>
      <c r="M27" s="26" t="str">
        <f>IF((L27-65)/(10*SQRT(1-P27))&gt;3.13,"0.01%",IF((L27-65)/(10*SQRT(1-P27))&gt;2.38,"1%",IF((L27-65)/(10*SQRT(1-P27))&gt;1.64,"5%",IF((L27-65)/(10*SQRT(1-P27))&gt;1.28,"10%",IF((L27-65)/(10*SQRT(1-P27))&gt;0.84,"20%","&gt; 20%")))))</f>
        <v>&gt; 20%</v>
      </c>
      <c r="N27" s="26" t="str">
        <f>IF((L27-35)/(10*SQRT(1-P27))&lt;-3.13,"0.01%",IF((L27-35)/(10*SQRT(1-P27))&lt;-2.38,"1%",IF((L27-35)/(10*SQRT(1-P27))&lt;-1.64,"5%",IF((L27-35)/(10*SQRT(1-P27))&lt;-1.28,"10%",IF((L27-35)/(10*SQRT(1-P27))&lt;-0.84,"20%","&gt; 20%")))))</f>
        <v>0.01%</v>
      </c>
      <c r="O27" s="95" t="s">
        <v>186</v>
      </c>
      <c r="P27" s="96">
        <v>0.82</v>
      </c>
      <c r="Q27" s="2"/>
      <c r="R27" s="2"/>
      <c r="S27" s="2"/>
      <c r="T27" s="2"/>
      <c r="U27" s="2"/>
      <c r="V27" s="2"/>
      <c r="W27" s="2"/>
      <c r="X27" s="2"/>
    </row>
    <row r="28" spans="1:24">
      <c r="A28" s="181"/>
      <c r="B28" s="82">
        <v>19</v>
      </c>
      <c r="C28" s="165" t="str">
        <f>IF(COUNTA(D19,D14,D28,D36,D43)=4,ROUND(AVERAGE(D19,D14,D28,D36,D43),2),"-")</f>
        <v>-</v>
      </c>
      <c r="D28" s="187"/>
      <c r="E28" s="165">
        <v>19</v>
      </c>
      <c r="F28" s="165" t="str">
        <f>IF(COUNTA(G19,G14,G28,G36,G43)=4,ROUND(AVERAGE(G19,G14,G28,G36,G43),2),"-")</f>
        <v>-</v>
      </c>
      <c r="G28" s="175"/>
      <c r="H28" s="97"/>
      <c r="I28" t="s">
        <v>71</v>
      </c>
      <c r="J28" s="26">
        <f>SUM(G18,G27,G35)</f>
        <v>0</v>
      </c>
      <c r="K28" s="26" t="str">
        <f>IFERROR(ROUND(AVERAGE($G$18,$G$27,$G$35),2),"-")</f>
        <v>-</v>
      </c>
      <c r="L28" s="77"/>
      <c r="M28" s="26" t="str">
        <f>IF((L28-65)/(10*SQRT(1-P28))&gt;3.13,"0.01%",IF((L28-65)/(10*SQRT(1-P28))&gt;2.38,"1%",IF((L28-65)/(10*SQRT(1-P28))&gt;1.64,"5%",IF((L28-65)/(10*SQRT(1-P28))&gt;1.28,"10%",IF((L28-65)/(10*SQRT(1-P28))&gt;0.84,"20%","&gt; 20%")))))</f>
        <v>&gt; 20%</v>
      </c>
      <c r="N28" s="26" t="str">
        <f>IF((L28-35)/(10*SQRT(1-P28))&lt;-3.13,"0.01%",IF((L28-35)/(10*SQRT(1-P28))&lt;-2.38,"1%",IF((L28-35)/(10*SQRT(1-P28))&lt;-1.64,"5%",IF((L28-35)/(10*SQRT(1-P28))&lt;-1.28,"10%",IF((L28-35)/(10*SQRT(1-P28))&lt;-0.84,"20%","&gt; 20%")))))</f>
        <v>0.01%</v>
      </c>
      <c r="O28" s="95" t="s">
        <v>186</v>
      </c>
      <c r="P28" s="96">
        <v>0.63</v>
      </c>
      <c r="Q28" s="2"/>
      <c r="R28" s="2"/>
      <c r="S28" s="2"/>
      <c r="T28" s="2"/>
      <c r="U28" s="2"/>
      <c r="V28" s="2"/>
      <c r="W28" s="2"/>
      <c r="X28" s="2"/>
    </row>
    <row r="29" spans="1:24">
      <c r="A29" s="181"/>
      <c r="B29" s="82">
        <v>20</v>
      </c>
      <c r="C29" s="165" t="str">
        <f>IF(COUNTA(D10,D20,D29,D37)=3,ROUND(AVERAGE(D10,D20,D29,D37),2),"-")</f>
        <v>-</v>
      </c>
      <c r="D29" s="187"/>
      <c r="E29" s="165">
        <v>20</v>
      </c>
      <c r="F29" s="165" t="str">
        <f>IF(COUNTA(G10,G20,G29,G37)=3,ROUND(AVERAGE(G10,G20,G29,G37),2),"-")</f>
        <v>-</v>
      </c>
      <c r="G29" s="175"/>
      <c r="H29" s="97"/>
      <c r="I29" t="s">
        <v>72</v>
      </c>
      <c r="J29" s="26">
        <f>SUM(G17,G23,G26,G32)</f>
        <v>0</v>
      </c>
      <c r="K29" s="26" t="str">
        <f>IFERROR(ROUND(AVERAGE($G$17,$G$23,$G$26,$G$32),2),"-")</f>
        <v>-</v>
      </c>
      <c r="L29" s="77"/>
      <c r="M29" s="26" t="str">
        <f>IF((L29-65)/(10*SQRT(1-P29))&gt;3.13,"0.01%",IF((L29-65)/(10*SQRT(1-P29))&gt;2.38,"1%",IF((L29-65)/(10*SQRT(1-P29))&gt;1.64,"5%",IF((L29-65)/(10*SQRT(1-P29))&gt;1.28,"10%",IF((L29-65)/(10*SQRT(1-P29))&gt;0.84,"20%","&gt; 20%")))))</f>
        <v>&gt; 20%</v>
      </c>
      <c r="N29" s="26" t="str">
        <f>IF((L29-35)/(10*SQRT(1-P29))&lt;-3.13,"0.01%",IF((L29-35)/(10*SQRT(1-P29))&lt;-2.38,"1%",IF((L29-35)/(10*SQRT(1-P29))&lt;-1.64,"5%",IF((L29-35)/(10*SQRT(1-P29))&lt;-1.28,"10%",IF((L29-35)/(10*SQRT(1-P29))&lt;-0.84,"20%","&gt; 20%")))))</f>
        <v>0.01%</v>
      </c>
      <c r="O29" s="95" t="s">
        <v>186</v>
      </c>
      <c r="P29" s="96">
        <v>0.82</v>
      </c>
      <c r="Q29" s="2"/>
      <c r="R29" s="2"/>
      <c r="S29" s="2"/>
      <c r="T29" s="2"/>
      <c r="U29" s="2"/>
      <c r="V29" s="2"/>
      <c r="W29" s="2"/>
      <c r="X29" s="2"/>
    </row>
    <row r="30" spans="1:24">
      <c r="A30" s="181"/>
      <c r="B30" s="82">
        <v>21</v>
      </c>
      <c r="C30" s="165" t="str">
        <f>IF(COUNTA(D11,D21,D30,D38)=3,ROUND(AVERAGE(D11,D21,D30,D38),2),"-")</f>
        <v>-</v>
      </c>
      <c r="D30" s="187"/>
      <c r="E30" s="165">
        <v>21</v>
      </c>
      <c r="F30" s="165" t="str">
        <f>IF(COUNTA(G11,G21,G30,G38)=3,ROUND(AVERAGE(G11,G21,G30,G38),2),"-")</f>
        <v>-</v>
      </c>
      <c r="G30" s="175"/>
      <c r="H30" s="97"/>
      <c r="I30" t="s">
        <v>73</v>
      </c>
      <c r="J30" s="26">
        <f>SUM(G16,G25,G34,G42)</f>
        <v>0</v>
      </c>
      <c r="K30" s="26" t="str">
        <f>IFERROR(ROUND(AVERAGE($G$16,$G$25,$G$34,$G$42),2),"-")</f>
        <v>-</v>
      </c>
      <c r="L30" s="77"/>
      <c r="M30" s="26" t="str">
        <f>IF((L30-65)/(10*SQRT(1-P30))&gt;3.13,"0.01%",IF((L30-65)/(10*SQRT(1-P30))&gt;2.38,"1%",IF((L30-65)/(10*SQRT(1-P30))&gt;1.64,"5%",IF((L30-65)/(10*SQRT(1-P30))&gt;1.28,"10%",IF((L30-65)/(10*SQRT(1-P30))&gt;0.84,"20%","&gt; 20%")))))</f>
        <v>&gt; 20%</v>
      </c>
      <c r="N30" s="26" t="str">
        <f>IF((L30-35)/(10*SQRT(1-P30))&lt;-3.13,"0.01%",IF((L30-35)/(10*SQRT(1-P30))&lt;-2.38,"1%",IF((L30-35)/(10*SQRT(1-P30))&lt;-1.64,"5%",IF((L30-35)/(10*SQRT(1-P30))&lt;-1.28,"10%",IF((L30-35)/(10*SQRT(1-P30))&lt;-0.84,"20%","&gt; 20%")))))</f>
        <v>0.01%</v>
      </c>
      <c r="O30" s="95" t="s">
        <v>186</v>
      </c>
      <c r="P30" s="96">
        <v>0.79</v>
      </c>
      <c r="Q30" s="2"/>
      <c r="R30" s="2"/>
      <c r="S30" s="2"/>
      <c r="T30" s="2"/>
      <c r="U30" s="2"/>
      <c r="V30" s="2"/>
      <c r="W30" s="2"/>
      <c r="X30" s="2"/>
    </row>
    <row r="31" spans="1:24">
      <c r="A31" s="181"/>
      <c r="B31" s="82">
        <v>22</v>
      </c>
      <c r="C31" s="165" t="str">
        <f>IF(COUNTA(D12,D22,D31,D39)=3,ROUND(AVERAGE(D12,D22,D31,D39),2),"-")</f>
        <v>-</v>
      </c>
      <c r="D31" s="187"/>
      <c r="E31" s="165">
        <v>22</v>
      </c>
      <c r="F31" s="165" t="str">
        <f>IF(COUNTA(G12,G22,G31,G39)=3,ROUND(AVERAGE(G12,G22,G31,G39),2),"-")</f>
        <v>-</v>
      </c>
      <c r="G31" s="175"/>
      <c r="H31" s="97"/>
      <c r="I31" t="s">
        <v>74</v>
      </c>
      <c r="J31" s="26">
        <f>SUM(G12,G22,G31,G39)</f>
        <v>0</v>
      </c>
      <c r="K31" s="26" t="str">
        <f>IFERROR(ROUND(AVERAGE($G$12,$G$22,$G$31,$G$39),2),"-")</f>
        <v>-</v>
      </c>
      <c r="L31" s="77"/>
      <c r="M31" s="26" t="str">
        <f>IF((L31-65)/(10*SQRT(1-P31))&gt;3.13,"0.01%",IF((L31-65)/(10*SQRT(1-P31))&gt;2.38,"1%",IF((L31-65)/(10*SQRT(1-P31))&gt;1.64,"5%",IF((L31-65)/(10*SQRT(1-P31))&gt;1.28,"10%",IF((L31-65)/(10*SQRT(1-P31))&gt;0.84,"20%","&gt; 20%")))))</f>
        <v>&gt; 20%</v>
      </c>
      <c r="N31" s="26" t="str">
        <f>IF((L31-35)/(10*SQRT(1-P31))&lt;-3.13,"0.01%",IF((L31-35)/(10*SQRT(1-P31))&lt;-2.38,"1%",IF((L31-35)/(10*SQRT(1-P31))&lt;-1.64,"5%",IF((L31-35)/(10*SQRT(1-P31))&lt;-1.28,"10%",IF((L31-35)/(10*SQRT(1-P31))&lt;-0.84,"20%","&gt; 20%")))))</f>
        <v>0.01%</v>
      </c>
      <c r="O31" s="95" t="s">
        <v>186</v>
      </c>
      <c r="P31" s="96">
        <v>0.85</v>
      </c>
      <c r="Q31" s="2"/>
      <c r="R31" s="2"/>
      <c r="S31" s="2"/>
      <c r="T31" s="2"/>
      <c r="U31" s="2"/>
      <c r="V31" s="2"/>
      <c r="W31" s="2"/>
      <c r="X31" s="2"/>
    </row>
    <row r="32" spans="1:24">
      <c r="A32" s="181"/>
      <c r="B32" s="82">
        <v>23</v>
      </c>
      <c r="C32" s="165" t="str">
        <f>IF(COUNTA(D17,D23,D26,D32)=3,ROUND(AVERAGE(D17,D23,D26,D32),2),"-")</f>
        <v>-</v>
      </c>
      <c r="D32" s="187"/>
      <c r="E32" s="165">
        <v>23</v>
      </c>
      <c r="F32" s="165" t="str">
        <f>IF(COUNTA(G17,G23,G26,G32)=3,ROUND(AVERAGE(G17,G23,G26,G32),2),"-")</f>
        <v>-</v>
      </c>
      <c r="G32" s="175"/>
      <c r="H32" s="97"/>
      <c r="J32" s="26"/>
      <c r="K32" s="26"/>
      <c r="L32" s="26"/>
      <c r="M32" s="26"/>
      <c r="N32" s="26"/>
      <c r="O32" s="95"/>
      <c r="P32" s="96"/>
      <c r="Q32" s="2"/>
      <c r="R32" s="2"/>
      <c r="S32" s="2"/>
      <c r="T32" s="2"/>
      <c r="U32" s="2"/>
      <c r="V32" s="2"/>
      <c r="W32" s="2"/>
      <c r="X32" s="2"/>
    </row>
    <row r="33" spans="1:24">
      <c r="A33" s="181"/>
      <c r="B33" s="82">
        <v>24</v>
      </c>
      <c r="C33" s="165" t="str">
        <f>IF(COUNTA(D15,D24,D33,D41)=3,ROUND(AVERAGE(D15,D24,D33,D41),2),"-")</f>
        <v>-</v>
      </c>
      <c r="D33" s="187"/>
      <c r="E33" s="165">
        <v>24</v>
      </c>
      <c r="F33" s="165" t="str">
        <f>IF(COUNTA(G15,G24,G33,G41)=3,ROUND(AVERAGE(G15,G24,G33,G41),2),"-")</f>
        <v>-</v>
      </c>
      <c r="G33" s="175"/>
      <c r="H33" s="97"/>
      <c r="I33" t="s">
        <v>77</v>
      </c>
      <c r="J33" s="26">
        <f>SUM(G11,G21,G30,G38)</f>
        <v>0</v>
      </c>
      <c r="K33" s="26" t="str">
        <f>IFERROR(ROUND(AVERAGE($G$11,$G$21,$G$30,$G$38),2),"-")</f>
        <v>-</v>
      </c>
      <c r="L33" s="77"/>
      <c r="M33" s="26" t="str">
        <f>IF((L33-65)/(10*SQRT(1-P33))&gt;3.13,"0.01%",IF((L33-65)/(10*SQRT(1-P33))&gt;2.38,"1%",IF((L33-65)/(10*SQRT(1-P33))&gt;1.64,"5%",IF((L33-65)/(10*SQRT(1-P33))&gt;1.28,"10%",IF((L33-65)/(10*SQRT(1-P33))&gt;0.84,"20%","&gt; 20%")))))</f>
        <v>&gt; 20%</v>
      </c>
      <c r="N33" s="26" t="str">
        <f>IF((L33-35)/(10*SQRT(1-P33))&lt;-3.13,"0.01%",IF((L33-35)/(10*SQRT(1-P33))&lt;-2.38,"1%",IF((L33-35)/(10*SQRT(1-P33))&lt;-1.64,"5%",IF((L33-35)/(10*SQRT(1-P33))&lt;-1.28,"10%",IF((L33-35)/(10*SQRT(1-P33))&lt;-0.84,"20%","&gt; 20%")))))</f>
        <v>0.01%</v>
      </c>
      <c r="O33" s="95" t="s">
        <v>186</v>
      </c>
      <c r="P33" s="96">
        <v>0.61</v>
      </c>
      <c r="Q33" s="2"/>
      <c r="R33" s="2"/>
      <c r="S33" s="2"/>
      <c r="T33" s="2"/>
      <c r="U33" s="2"/>
      <c r="V33" s="2"/>
      <c r="W33" s="2"/>
      <c r="X33" s="2"/>
    </row>
    <row r="34" spans="1:24" ht="17" thickBot="1">
      <c r="A34" s="181"/>
      <c r="B34" s="82">
        <v>25</v>
      </c>
      <c r="C34" s="165" t="str">
        <f>IF(COUNTA(D16,D25,D34,D42)=3,ROUND(AVERAGE(D16,D25,D34,D42),2),"-")</f>
        <v>-</v>
      </c>
      <c r="D34" s="187"/>
      <c r="E34" s="165">
        <v>25</v>
      </c>
      <c r="F34" s="165" t="str">
        <f>IF(COUNTA(G16,G25,G34,G42)=3,ROUND(AVERAGE(G16,G25,G34,G42),2),"-")</f>
        <v>-</v>
      </c>
      <c r="G34" s="175"/>
      <c r="H34" s="98"/>
      <c r="I34" s="59" t="s">
        <v>79</v>
      </c>
      <c r="J34" s="88">
        <f>(SUM(L23:L25)-SUM(L27:L31))</f>
        <v>0</v>
      </c>
      <c r="K34" s="88" t="s">
        <v>75</v>
      </c>
      <c r="L34" s="89"/>
      <c r="M34" s="88" t="str">
        <f>IF((L34-65)/(10*SQRT(1-P34))&gt;3.13,"0.01%",IF((L34-65)/(10*SQRT(1-P34))&gt;2.38,"1%",IF((L34-65)/(10*SQRT(1-P34))&gt;1.64,"5%",IF((L34-65)/(10*SQRT(1-P34))&gt;1.28,"10%",IF((L34-65)/(10*SQRT(1-P34))&gt;0.84,"20%","&gt; 20%")))))</f>
        <v>&gt; 20%</v>
      </c>
      <c r="N34" s="88" t="str">
        <f>IF((L34-35)/(10*SQRT(1-P34))&lt;-3.13,"0.01%",IF((L34-35)/(10*SQRT(1-P34))&lt;-2.38,"1%",IF((L34-35)/(10*SQRT(1-P34))&lt;-1.64,"5%",IF((L34-35)/(10*SQRT(1-P34))&lt;-1.28,"10%",IF((L34-35)/(10*SQRT(1-P34))&lt;-0.84,"20%","&gt; 20%")))))</f>
        <v>0.01%</v>
      </c>
      <c r="O34" s="99" t="s">
        <v>186</v>
      </c>
      <c r="P34" s="91">
        <v>0.68</v>
      </c>
      <c r="Q34" s="2"/>
      <c r="R34" s="2"/>
      <c r="S34" s="2"/>
      <c r="T34" s="2"/>
      <c r="U34" s="2"/>
      <c r="V34" s="2"/>
      <c r="W34" s="2"/>
      <c r="X34" s="2"/>
    </row>
    <row r="35" spans="1:24">
      <c r="A35" s="181"/>
      <c r="B35" s="82">
        <v>26</v>
      </c>
      <c r="C35" s="188" t="s">
        <v>75</v>
      </c>
      <c r="D35" s="187"/>
      <c r="E35" s="165">
        <v>26</v>
      </c>
      <c r="F35" s="188" t="s">
        <v>75</v>
      </c>
      <c r="G35" s="175"/>
      <c r="H35" s="2"/>
      <c r="I35" s="2"/>
      <c r="J35" s="2"/>
      <c r="K35" s="2"/>
      <c r="L35" s="2"/>
      <c r="M35" s="2"/>
      <c r="N35" s="2"/>
      <c r="O35" s="2"/>
      <c r="P35" s="2"/>
      <c r="Q35" s="2"/>
      <c r="R35" s="2"/>
      <c r="S35" s="2"/>
      <c r="T35" s="2"/>
      <c r="U35" s="2"/>
      <c r="V35" s="2"/>
      <c r="W35" s="2"/>
      <c r="X35" s="2"/>
    </row>
    <row r="36" spans="1:24">
      <c r="A36" s="181"/>
      <c r="B36" s="82">
        <v>27</v>
      </c>
      <c r="C36" s="165" t="str">
        <f>IF(COUNTA(D19,D14,D28,D36,D43)=4,ROUND(AVERAGE(D19,D14,D28,D36,D43),2),"-")</f>
        <v>-</v>
      </c>
      <c r="D36" s="187"/>
      <c r="E36" s="165">
        <v>27</v>
      </c>
      <c r="F36" s="165" t="str">
        <f>IF(COUNTA(G19,G14,G28,G36,G43)=4,ROUND(AVERAGE(G19,G14,G28,G36,G43),2),"-")</f>
        <v>-</v>
      </c>
      <c r="G36" s="175"/>
      <c r="H36" s="2"/>
      <c r="I36" s="2"/>
      <c r="J36" s="2"/>
      <c r="K36" s="2"/>
      <c r="L36" s="2"/>
      <c r="M36" s="2"/>
      <c r="N36" s="2"/>
      <c r="O36" s="2"/>
      <c r="P36" s="2"/>
      <c r="Q36" s="2"/>
      <c r="R36" s="2"/>
      <c r="S36" s="2"/>
      <c r="T36" s="2"/>
      <c r="U36" s="2"/>
      <c r="V36" s="2"/>
      <c r="W36" s="2"/>
      <c r="X36" s="2"/>
    </row>
    <row r="37" spans="1:24">
      <c r="A37" s="181"/>
      <c r="B37" s="82">
        <v>28</v>
      </c>
      <c r="C37" s="165" t="str">
        <f>IF(COUNTA(D10,D20,D29,D37)=3,ROUND(AVERAGE(D10,D20,D29,D37),2),"-")</f>
        <v>-</v>
      </c>
      <c r="D37" s="187"/>
      <c r="E37" s="165">
        <v>28</v>
      </c>
      <c r="F37" s="165" t="str">
        <f>IF(COUNTA(G10,G20,G29,G37)=3,ROUND(AVERAGE(G10,G20,G29,G37),2),"-")</f>
        <v>-</v>
      </c>
      <c r="G37" s="175"/>
      <c r="H37" s="100"/>
      <c r="I37" s="101"/>
      <c r="J37" s="2"/>
      <c r="K37" s="2"/>
      <c r="L37" s="2"/>
      <c r="M37" s="2"/>
      <c r="N37" s="2"/>
      <c r="O37" s="2"/>
      <c r="P37" s="2"/>
      <c r="Q37" s="2"/>
      <c r="R37" s="2"/>
      <c r="S37" s="2"/>
      <c r="T37" s="2"/>
      <c r="U37" s="2"/>
      <c r="V37" s="2"/>
      <c r="W37" s="2"/>
      <c r="X37" s="2"/>
    </row>
    <row r="38" spans="1:24">
      <c r="A38" s="181"/>
      <c r="B38" s="82">
        <v>29</v>
      </c>
      <c r="C38" s="165" t="str">
        <f>IF(COUNTA(D11,D21,D30,D38)=3,ROUND(AVERAGE(D11,D21,D30,D38),2),"-")</f>
        <v>-</v>
      </c>
      <c r="D38" s="187"/>
      <c r="E38" s="165">
        <v>29</v>
      </c>
      <c r="F38" s="165" t="str">
        <f>IF(COUNTA(G11,G21,G30,G38)=3,ROUND(AVERAGE(G11,G21,G30,G38),2),"-")</f>
        <v>-</v>
      </c>
      <c r="G38" s="175"/>
      <c r="H38" s="100"/>
      <c r="I38" s="101"/>
      <c r="J38" s="2"/>
      <c r="K38" s="2"/>
      <c r="L38" s="2"/>
      <c r="M38" s="2"/>
      <c r="N38" s="2"/>
      <c r="O38" s="2"/>
      <c r="P38" s="2"/>
      <c r="Q38" s="2"/>
      <c r="R38" s="2"/>
      <c r="S38" s="2"/>
      <c r="T38" s="2"/>
      <c r="U38" s="2"/>
      <c r="V38" s="2"/>
      <c r="W38" s="2"/>
      <c r="X38" s="2"/>
    </row>
    <row r="39" spans="1:24">
      <c r="A39" s="181"/>
      <c r="B39" s="82">
        <v>30</v>
      </c>
      <c r="C39" s="165" t="str">
        <f>IF(COUNTA(D12,D22,D31,D39)=3,ROUND(AVERAGE(D12,D22,D31,D39),2),"-")</f>
        <v>-</v>
      </c>
      <c r="D39" s="187"/>
      <c r="E39" s="165">
        <v>30</v>
      </c>
      <c r="F39" s="165" t="str">
        <f>IF(COUNTA(G12,G22,G31,G39)=3,ROUND(AVERAGE(G12,G22,G31,G39),2),"-")</f>
        <v>-</v>
      </c>
      <c r="G39" s="175"/>
      <c r="H39" s="100"/>
      <c r="I39" s="101"/>
      <c r="J39" s="2"/>
      <c r="K39" s="2"/>
      <c r="L39" s="2"/>
      <c r="M39" s="2"/>
      <c r="N39" s="2"/>
      <c r="O39" s="2"/>
      <c r="P39" s="2"/>
      <c r="Q39" s="2"/>
      <c r="R39" s="2"/>
      <c r="S39" s="2"/>
      <c r="T39" s="2"/>
      <c r="U39" s="2"/>
      <c r="V39" s="2"/>
      <c r="W39" s="2"/>
      <c r="X39" s="2"/>
    </row>
    <row r="40" spans="1:24">
      <c r="A40" s="181"/>
      <c r="B40" s="82">
        <v>31</v>
      </c>
      <c r="C40" s="165" t="str">
        <f>IF(COUNTA(D13,D40,D44,D45)=3,ROUND(AVERAGE(D13,D40,D44,D45),2),"-")</f>
        <v>-</v>
      </c>
      <c r="D40" s="187"/>
      <c r="E40" s="165">
        <v>31</v>
      </c>
      <c r="F40" s="165" t="str">
        <f>IF(COUNTA(G13,G40,G44,G45)=3,ROUND(AVERAGE(G13,G40,G44,G45),2),"-")</f>
        <v>-</v>
      </c>
      <c r="G40" s="175"/>
      <c r="H40" s="100"/>
      <c r="I40" s="101"/>
      <c r="J40" s="2"/>
      <c r="K40" s="2"/>
      <c r="L40" s="2"/>
      <c r="M40" s="2"/>
      <c r="N40" s="2"/>
      <c r="O40" s="2"/>
      <c r="P40" s="2"/>
      <c r="Q40" s="2"/>
      <c r="R40" s="2"/>
      <c r="S40" s="2"/>
      <c r="T40" s="2"/>
      <c r="U40" s="2"/>
      <c r="V40" s="2"/>
      <c r="W40" s="2"/>
      <c r="X40" s="2"/>
    </row>
    <row r="41" spans="1:24">
      <c r="A41" s="181"/>
      <c r="B41" s="82">
        <v>32</v>
      </c>
      <c r="C41" s="165" t="str">
        <f>IF(COUNTA(D15,D24,D33,D41)=3,ROUND(AVERAGE(D15,D24,D33,D41),2),"-")</f>
        <v>-</v>
      </c>
      <c r="D41" s="187"/>
      <c r="E41" s="165">
        <v>32</v>
      </c>
      <c r="F41" s="165" t="str">
        <f>IF(COUNTA(G15,G24,G33,G41)=3,ROUND(AVERAGE(G15,G24,G33,G41),2),"-")</f>
        <v>-</v>
      </c>
      <c r="G41" s="175"/>
      <c r="H41" s="100"/>
      <c r="I41" s="101"/>
      <c r="J41" s="2"/>
      <c r="K41" s="2"/>
      <c r="L41" s="2"/>
      <c r="M41" s="2"/>
      <c r="N41" s="2"/>
      <c r="O41" s="2"/>
      <c r="P41" s="2"/>
      <c r="Q41" s="2"/>
      <c r="R41" s="2"/>
      <c r="S41" s="2"/>
      <c r="T41" s="2"/>
      <c r="U41" s="2"/>
      <c r="V41" s="2"/>
      <c r="W41" s="2"/>
      <c r="X41" s="2"/>
    </row>
    <row r="42" spans="1:24">
      <c r="A42" s="181"/>
      <c r="B42" s="82">
        <v>33</v>
      </c>
      <c r="C42" s="165" t="str">
        <f>IF(COUNTA(D16,D25,D34,D42)=3,ROUND(AVERAGE(D16,D25,D34,D42),2),"-")</f>
        <v>-</v>
      </c>
      <c r="D42" s="187"/>
      <c r="E42" s="165">
        <v>33</v>
      </c>
      <c r="F42" s="165" t="str">
        <f>IF(COUNTA(G16,G25,G34,G42)=3,ROUND(AVERAGE(G16,G25,G34,G42),2),"-")</f>
        <v>-</v>
      </c>
      <c r="G42" s="175"/>
      <c r="H42" s="100"/>
      <c r="I42" s="101"/>
      <c r="J42" s="2"/>
      <c r="K42" s="2"/>
      <c r="L42" s="2"/>
      <c r="M42" s="2"/>
      <c r="N42" s="2"/>
      <c r="O42" s="2"/>
      <c r="P42" s="2"/>
      <c r="Q42" s="2"/>
      <c r="R42" s="2"/>
      <c r="S42" s="2"/>
      <c r="T42" s="2"/>
      <c r="U42" s="2"/>
      <c r="V42" s="2"/>
      <c r="W42" s="2"/>
      <c r="X42" s="2"/>
    </row>
    <row r="43" spans="1:24">
      <c r="A43" s="181"/>
      <c r="B43" s="82">
        <v>34</v>
      </c>
      <c r="C43" s="165" t="str">
        <f>IF(COUNTA(D19,D14,D28,D36,D43)=4,ROUND(AVERAGE(D19,D14,D28,D36,D43),2),"-")</f>
        <v>-</v>
      </c>
      <c r="D43" s="187"/>
      <c r="E43" s="165">
        <v>34</v>
      </c>
      <c r="F43" s="165" t="str">
        <f>IF(COUNTA(G19,G14,G28,G36,G43)=4,ROUND(AVERAGE(G19,G14,G28,G36,G43),2),"-")</f>
        <v>-</v>
      </c>
      <c r="G43" s="175"/>
      <c r="H43" s="100"/>
      <c r="I43" s="101"/>
      <c r="J43" s="2"/>
      <c r="K43" s="2"/>
      <c r="L43" s="2"/>
      <c r="M43" s="2"/>
      <c r="N43" s="2"/>
      <c r="O43" s="2"/>
      <c r="P43" s="2"/>
      <c r="Q43" s="2"/>
      <c r="R43" s="2"/>
      <c r="S43" s="2"/>
      <c r="T43" s="2"/>
      <c r="U43" s="2"/>
      <c r="V43" s="2"/>
      <c r="W43" s="2"/>
      <c r="X43" s="2"/>
    </row>
    <row r="44" spans="1:24">
      <c r="A44" s="181"/>
      <c r="B44" s="82">
        <v>35</v>
      </c>
      <c r="C44" s="165" t="str">
        <f>IF(COUNTA(D13,D40,D44,D45)=3,ROUND(AVERAGE(D13,D40,D44,D45),2),"-")</f>
        <v>-</v>
      </c>
      <c r="D44" s="187"/>
      <c r="E44" s="165">
        <v>35</v>
      </c>
      <c r="F44" s="165" t="str">
        <f>IF(COUNTA(G13,G40,G44,G45)=3,ROUND(AVERAGE(G13,G40,G44,G45),2),"-")</f>
        <v>-</v>
      </c>
      <c r="G44" s="175"/>
      <c r="H44" s="100"/>
      <c r="I44" s="101"/>
      <c r="J44" s="2"/>
      <c r="K44" s="2"/>
      <c r="L44" s="2"/>
      <c r="M44" s="2"/>
      <c r="N44" s="2"/>
      <c r="O44" s="2"/>
      <c r="P44" s="2"/>
      <c r="Q44" s="2"/>
      <c r="R44" s="2"/>
      <c r="S44" s="2"/>
      <c r="T44" s="2"/>
      <c r="U44" s="2"/>
      <c r="V44" s="2"/>
      <c r="W44" s="2"/>
      <c r="X44" s="2"/>
    </row>
    <row r="45" spans="1:24" ht="17" thickBot="1">
      <c r="A45" s="189"/>
      <c r="B45" s="178">
        <v>36</v>
      </c>
      <c r="C45" s="177" t="str">
        <f>IF(COUNTA(D13,D40,D44,D45)=3,ROUND(AVERAGE(D13,D40,D44,D45),2),"-")</f>
        <v>-</v>
      </c>
      <c r="D45" s="176"/>
      <c r="E45" s="177">
        <v>36</v>
      </c>
      <c r="F45" s="177" t="str">
        <f>IF(COUNTA(G13,G40,G44,G45)=3,ROUND(AVERAGE(G13,G40,G44,G45),2),"-")</f>
        <v>-</v>
      </c>
      <c r="G45" s="190"/>
      <c r="H45" s="100"/>
      <c r="I45" s="101"/>
      <c r="J45" s="2"/>
      <c r="K45" s="2"/>
      <c r="L45" s="2"/>
      <c r="M45" s="2"/>
      <c r="N45" s="2"/>
      <c r="O45" s="2"/>
      <c r="P45" s="2"/>
      <c r="Q45" s="2"/>
      <c r="R45" s="2"/>
      <c r="S45" s="2"/>
      <c r="T45" s="2"/>
      <c r="U45" s="2"/>
      <c r="V45" s="2"/>
      <c r="W45" s="2"/>
      <c r="X45" s="2"/>
    </row>
    <row r="46" spans="1:24" ht="17" thickTop="1">
      <c r="A46" s="2"/>
      <c r="B46" s="103"/>
      <c r="C46" s="103"/>
      <c r="D46" s="2"/>
      <c r="E46" s="2"/>
      <c r="F46" s="100"/>
      <c r="G46" s="101"/>
      <c r="H46" s="2"/>
      <c r="I46" s="2"/>
      <c r="J46" s="2"/>
      <c r="K46" s="2"/>
      <c r="L46" s="2"/>
      <c r="M46" s="2"/>
      <c r="N46" s="2"/>
      <c r="O46" s="2"/>
      <c r="P46" s="2"/>
      <c r="Q46" s="2"/>
      <c r="R46" s="2"/>
      <c r="S46" s="2"/>
      <c r="T46" s="2"/>
      <c r="U46" s="2"/>
      <c r="V46" s="2"/>
    </row>
    <row r="47" spans="1:24">
      <c r="A47" s="2"/>
      <c r="B47" s="103"/>
      <c r="C47" s="103"/>
      <c r="D47" s="2"/>
      <c r="E47" s="2"/>
      <c r="F47" s="100"/>
      <c r="G47" s="101"/>
      <c r="H47" s="2"/>
      <c r="I47" s="2"/>
      <c r="J47" s="2"/>
      <c r="K47" s="2"/>
      <c r="L47" s="2"/>
      <c r="M47" s="2"/>
      <c r="N47" s="2"/>
      <c r="O47" s="2"/>
      <c r="P47" s="2"/>
      <c r="Q47" s="2"/>
      <c r="R47" s="2"/>
      <c r="S47" s="2"/>
      <c r="T47" s="2"/>
      <c r="U47" s="2"/>
      <c r="V47" s="2"/>
    </row>
    <row r="48" spans="1:24">
      <c r="B48" s="26"/>
      <c r="C48" s="26"/>
      <c r="F48" s="104"/>
      <c r="G48" s="38"/>
    </row>
    <row r="49" spans="2:7">
      <c r="B49" s="26"/>
      <c r="C49" s="26"/>
      <c r="F49" s="104"/>
      <c r="G49" s="38"/>
    </row>
    <row r="50" spans="2:7">
      <c r="B50" s="26"/>
      <c r="C50" s="26"/>
      <c r="F50" s="104"/>
      <c r="G50" s="38"/>
    </row>
    <row r="51" spans="2:7">
      <c r="B51" s="26"/>
      <c r="C51" s="26"/>
      <c r="F51" s="104"/>
      <c r="G51" s="38"/>
    </row>
    <row r="52" spans="2:7">
      <c r="B52" s="26"/>
      <c r="C52" s="26"/>
      <c r="F52" s="104"/>
      <c r="G52" s="38"/>
    </row>
    <row r="53" spans="2:7">
      <c r="B53" s="26"/>
      <c r="C53" s="26"/>
      <c r="F53" s="104"/>
      <c r="G53" s="38"/>
    </row>
    <row r="54" spans="2:7">
      <c r="B54" s="26"/>
      <c r="C54" s="26"/>
      <c r="F54" s="104"/>
      <c r="G54" s="38"/>
    </row>
    <row r="55" spans="2:7">
      <c r="B55" s="26"/>
      <c r="C55" s="26"/>
      <c r="F55" s="104"/>
      <c r="G55" s="38"/>
    </row>
    <row r="56" spans="2:7">
      <c r="B56" s="26"/>
      <c r="C56" s="26"/>
      <c r="F56" s="104"/>
      <c r="G56" s="38"/>
    </row>
  </sheetData>
  <mergeCells count="11">
    <mergeCell ref="B1:F1"/>
    <mergeCell ref="B3:B7"/>
    <mergeCell ref="C3:G7"/>
    <mergeCell ref="H3:H7"/>
    <mergeCell ref="I3:P7"/>
    <mergeCell ref="R3:W7"/>
    <mergeCell ref="O8:P8"/>
    <mergeCell ref="H9:H13"/>
    <mergeCell ref="H15:H21"/>
    <mergeCell ref="H23:H25"/>
    <mergeCell ref="Q3:Q7"/>
  </mergeCells>
  <dataValidations count="2">
    <dataValidation type="whole" allowBlank="1" showInputMessage="1" showErrorMessage="1" sqref="C46:C56" xr:uid="{00000000-0002-0000-0100-000000000000}">
      <formula1>1</formula1>
      <formula2>5</formula2>
    </dataValidation>
    <dataValidation type="whole" allowBlank="1" showInputMessage="1" showErrorMessage="1" sqref="G10:G45 D10 D12:D45 D11" xr:uid="{5F163454-58BD-8D4E-95CE-F3ECFAEDFE7C}">
      <formula1>0</formula1>
      <formula2>4</formula2>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9"/>
  <sheetViews>
    <sheetView workbookViewId="0">
      <selection activeCell="G11" sqref="G11"/>
    </sheetView>
  </sheetViews>
  <sheetFormatPr baseColWidth="10" defaultRowHeight="16"/>
  <cols>
    <col min="2" max="2" width="22" customWidth="1"/>
    <col min="3" max="3" width="19" customWidth="1"/>
    <col min="4" max="11" width="12.83203125" customWidth="1"/>
    <col min="12" max="12" width="18.1640625" customWidth="1"/>
    <col min="13" max="14" width="12.33203125" bestFit="1" customWidth="1"/>
    <col min="15" max="15" width="42.6640625" bestFit="1" customWidth="1"/>
    <col min="16" max="16" width="25" bestFit="1" customWidth="1"/>
    <col min="18" max="18" width="18.1640625" bestFit="1" customWidth="1"/>
    <col min="19" max="19" width="29.6640625" bestFit="1" customWidth="1"/>
    <col min="20" max="20" width="12.83203125" customWidth="1"/>
    <col min="21" max="21" width="12.33203125" customWidth="1"/>
    <col min="22" max="22" width="113.1640625" customWidth="1"/>
  </cols>
  <sheetData>
    <row r="1" spans="1:22" ht="35">
      <c r="A1" s="2"/>
      <c r="B1" s="217" t="s">
        <v>123</v>
      </c>
      <c r="C1" s="217"/>
      <c r="D1" s="217"/>
      <c r="E1" s="217"/>
      <c r="F1" s="217"/>
      <c r="G1" s="217"/>
      <c r="H1" s="217"/>
      <c r="I1" s="217"/>
      <c r="J1" s="217"/>
      <c r="K1" s="217"/>
      <c r="L1" s="217"/>
      <c r="M1" s="217"/>
      <c r="N1" s="2"/>
      <c r="O1" s="2"/>
      <c r="P1" s="2"/>
      <c r="Q1" s="2"/>
      <c r="R1" s="2"/>
    </row>
    <row r="2" spans="1:22">
      <c r="A2" s="2"/>
      <c r="B2" s="2" t="s">
        <v>124</v>
      </c>
      <c r="C2" s="2"/>
      <c r="D2" s="2"/>
      <c r="E2" s="2"/>
      <c r="F2" s="2"/>
      <c r="G2" s="2"/>
      <c r="H2" s="2"/>
      <c r="I2" s="2"/>
      <c r="J2" s="2"/>
      <c r="K2" s="2"/>
      <c r="L2" s="2"/>
      <c r="M2" s="2"/>
      <c r="N2" s="2"/>
      <c r="O2" s="2"/>
      <c r="P2" s="2"/>
      <c r="Q2" s="2"/>
      <c r="R2" s="2"/>
    </row>
    <row r="3" spans="1:22" ht="17" thickBot="1">
      <c r="A3" s="2"/>
      <c r="B3" s="2"/>
      <c r="C3" s="2"/>
      <c r="D3" s="2"/>
      <c r="E3" s="2"/>
      <c r="F3" s="2"/>
      <c r="G3" s="2"/>
      <c r="H3" s="2"/>
      <c r="I3" s="2"/>
      <c r="J3" s="2"/>
      <c r="K3" s="2"/>
      <c r="L3" s="2"/>
      <c r="M3" s="2"/>
      <c r="N3" s="2"/>
      <c r="O3" s="2"/>
      <c r="P3" s="2"/>
      <c r="Q3" s="2"/>
      <c r="R3" s="2"/>
    </row>
    <row r="4" spans="1:22" ht="16" customHeight="1">
      <c r="A4" s="2"/>
      <c r="B4" s="218">
        <v>1</v>
      </c>
      <c r="C4" s="220" t="s">
        <v>190</v>
      </c>
      <c r="D4" s="220"/>
      <c r="E4" s="220"/>
      <c r="F4" s="220"/>
      <c r="G4" s="220"/>
      <c r="H4" s="220"/>
      <c r="I4" s="220"/>
      <c r="J4" s="220"/>
      <c r="K4" s="221"/>
      <c r="L4" s="224">
        <v>2</v>
      </c>
      <c r="M4" s="220" t="s">
        <v>191</v>
      </c>
      <c r="N4" s="220"/>
      <c r="O4" s="220"/>
      <c r="P4" s="221"/>
      <c r="Q4" s="2"/>
      <c r="R4" s="2"/>
      <c r="V4">
        <v>4</v>
      </c>
    </row>
    <row r="5" spans="1:22" ht="15" customHeight="1">
      <c r="A5" s="2"/>
      <c r="B5" s="219"/>
      <c r="C5" s="222"/>
      <c r="D5" s="222"/>
      <c r="E5" s="222"/>
      <c r="F5" s="222"/>
      <c r="G5" s="222"/>
      <c r="H5" s="222"/>
      <c r="I5" s="222"/>
      <c r="J5" s="222"/>
      <c r="K5" s="223"/>
      <c r="L5" s="225"/>
      <c r="M5" s="222"/>
      <c r="N5" s="222"/>
      <c r="O5" s="222"/>
      <c r="P5" s="223"/>
      <c r="Q5" s="2"/>
      <c r="R5" s="2"/>
    </row>
    <row r="6" spans="1:22" ht="15" customHeight="1">
      <c r="A6" s="2"/>
      <c r="B6" s="219"/>
      <c r="C6" s="222"/>
      <c r="D6" s="222"/>
      <c r="E6" s="222"/>
      <c r="F6" s="222"/>
      <c r="G6" s="222"/>
      <c r="H6" s="222"/>
      <c r="I6" s="222"/>
      <c r="J6" s="222"/>
      <c r="K6" s="223"/>
      <c r="L6" s="225"/>
      <c r="M6" s="222"/>
      <c r="N6" s="222"/>
      <c r="O6" s="222"/>
      <c r="P6" s="223"/>
      <c r="Q6" s="2"/>
      <c r="R6" s="2"/>
    </row>
    <row r="7" spans="1:22" ht="74" customHeight="1">
      <c r="A7" s="2"/>
      <c r="B7" s="219"/>
      <c r="C7" s="222"/>
      <c r="D7" s="222"/>
      <c r="E7" s="222"/>
      <c r="F7" s="222"/>
      <c r="G7" s="222"/>
      <c r="H7" s="222"/>
      <c r="I7" s="222"/>
      <c r="J7" s="222"/>
      <c r="K7" s="223"/>
      <c r="L7" s="225"/>
      <c r="M7" s="222"/>
      <c r="N7" s="222"/>
      <c r="O7" s="222"/>
      <c r="P7" s="223"/>
      <c r="Q7" s="2"/>
      <c r="R7" s="2"/>
    </row>
    <row r="8" spans="1:22" ht="30" customHeight="1">
      <c r="A8" s="2"/>
      <c r="B8" s="219"/>
      <c r="C8" s="222"/>
      <c r="D8" s="222"/>
      <c r="E8" s="222"/>
      <c r="F8" s="222"/>
      <c r="G8" s="222"/>
      <c r="H8" s="222"/>
      <c r="I8" s="222"/>
      <c r="J8" s="222"/>
      <c r="K8" s="223"/>
      <c r="L8" s="225"/>
      <c r="M8" s="222"/>
      <c r="N8" s="222"/>
      <c r="O8" s="222"/>
      <c r="P8" s="223"/>
      <c r="Q8" s="2"/>
      <c r="R8" s="2"/>
    </row>
    <row r="9" spans="1:22">
      <c r="A9" s="2"/>
      <c r="B9" s="114"/>
      <c r="C9" s="97"/>
      <c r="D9" s="97"/>
      <c r="E9" s="97"/>
      <c r="F9" s="97"/>
      <c r="G9" s="97"/>
      <c r="H9" s="215" t="s">
        <v>125</v>
      </c>
      <c r="I9" s="215"/>
      <c r="J9" s="215"/>
      <c r="K9" s="216"/>
      <c r="L9" s="65" t="s">
        <v>126</v>
      </c>
      <c r="M9" s="97"/>
      <c r="N9" s="97"/>
      <c r="O9" s="97"/>
      <c r="P9" s="132"/>
      <c r="Q9" s="2"/>
      <c r="R9" s="2"/>
    </row>
    <row r="10" spans="1:22" ht="16" customHeight="1">
      <c r="A10" s="2"/>
      <c r="B10" s="133"/>
      <c r="C10" s="65"/>
      <c r="D10" s="65" t="s">
        <v>127</v>
      </c>
      <c r="E10" s="65" t="s">
        <v>128</v>
      </c>
      <c r="F10" s="65" t="s">
        <v>58</v>
      </c>
      <c r="G10" s="65" t="s">
        <v>59</v>
      </c>
      <c r="H10" s="134"/>
      <c r="I10" s="134"/>
      <c r="J10" s="134"/>
      <c r="K10" s="135"/>
      <c r="L10" s="65"/>
      <c r="M10" s="65" t="s">
        <v>58</v>
      </c>
      <c r="N10" s="136" t="s">
        <v>59</v>
      </c>
      <c r="O10" s="136" t="s">
        <v>129</v>
      </c>
      <c r="P10" s="137" t="s">
        <v>18</v>
      </c>
      <c r="Q10" s="2"/>
      <c r="R10" s="2"/>
    </row>
    <row r="11" spans="1:22">
      <c r="A11" s="2"/>
      <c r="B11" s="80" t="s">
        <v>130</v>
      </c>
      <c r="D11" s="8"/>
      <c r="E11" s="8"/>
      <c r="F11" s="8"/>
      <c r="G11" s="8"/>
      <c r="H11" s="8"/>
      <c r="I11" s="8"/>
      <c r="J11" s="8"/>
      <c r="K11" s="83"/>
      <c r="L11" t="s">
        <v>131</v>
      </c>
      <c r="M11" s="26">
        <f>F14</f>
        <v>0</v>
      </c>
      <c r="N11" s="26">
        <f>G14</f>
        <v>0</v>
      </c>
      <c r="O11" s="104" t="str">
        <f>IF(ABS(SUM(M11-N11)/(SUM(SQRT(SUM(2-(P11*2))))*2))&gt;3.31,"0.01%",IF(ABS(SUM(M11-N11)/(SUM(SQRT(SUM(2-(P11*2))))*2))&gt;2.58,"1%",IF(ABS(SUM(M11-N11)/(SUM(SQRT(SUM(2-(P11*2))))*2))&gt;1.96,"5%",IF(ABS(SUM(M11-N11)/(SUM(SQRT(SUM(2-(P11*2))))*2))&gt;1.64,"10%",IF(ABS(SUM(M11-N11)/(SUM(SQRT(SUM(2-(P11*2))))*2))&gt;1.28,"20%","&gt; 20%")))))</f>
        <v>&gt; 20%</v>
      </c>
      <c r="P11" s="79">
        <v>0.871</v>
      </c>
      <c r="Q11" s="2"/>
      <c r="R11" s="2"/>
    </row>
    <row r="12" spans="1:22">
      <c r="A12" s="2"/>
      <c r="B12" s="80" t="s">
        <v>132</v>
      </c>
      <c r="D12" s="8"/>
      <c r="E12" s="8"/>
      <c r="F12" s="8"/>
      <c r="G12" s="8"/>
      <c r="H12" s="8"/>
      <c r="I12" s="8"/>
      <c r="J12" s="8"/>
      <c r="K12" s="83"/>
      <c r="L12" t="s">
        <v>133</v>
      </c>
      <c r="M12" s="26">
        <f>F19</f>
        <v>0</v>
      </c>
      <c r="N12" s="26">
        <f>G19</f>
        <v>0</v>
      </c>
      <c r="O12" s="104" t="str">
        <f>IF(ABS(SUM(M12-N12)/(SUM(SQRT(SUM(2-(P12*2))))*2))&gt;3.31,"0.01%",IF(ABS(SUM(M12-N12)/(SUM(SQRT(SUM(2-(P12*2))))*2))&gt;2.58,"1%",IF(ABS(SUM(M12-N12)/(SUM(SQRT(SUM(2-(P12*2))))*2))&gt;1.96,"5%",IF(ABS(SUM(M12-N12)/(SUM(SQRT(SUM(2-(P12*2))))*2))&gt;1.64,"10%",IF(ABS(SUM(M12-N12)/(SUM(SQRT(SUM(2-(P12*2))))*2))&gt;1.28,"20%","&gt; 20%")))))</f>
        <v>&gt; 20%</v>
      </c>
      <c r="P12" s="79">
        <v>0.93700000000000006</v>
      </c>
      <c r="Q12" s="2"/>
      <c r="R12" s="2"/>
    </row>
    <row r="13" spans="1:22">
      <c r="A13" s="2"/>
      <c r="B13" s="80" t="s">
        <v>131</v>
      </c>
      <c r="C13" t="s">
        <v>134</v>
      </c>
      <c r="D13" s="8">
        <f>SUM(D11:D12)</f>
        <v>0</v>
      </c>
      <c r="E13" s="8">
        <f t="shared" ref="E13:K13" si="0">SUM(E11:E12)</f>
        <v>0</v>
      </c>
      <c r="F13" s="8">
        <f t="shared" si="0"/>
        <v>0</v>
      </c>
      <c r="G13" s="8">
        <f t="shared" si="0"/>
        <v>0</v>
      </c>
      <c r="H13" s="8">
        <f t="shared" si="0"/>
        <v>0</v>
      </c>
      <c r="I13" s="8">
        <f t="shared" si="0"/>
        <v>0</v>
      </c>
      <c r="J13" s="8">
        <f t="shared" si="0"/>
        <v>0</v>
      </c>
      <c r="K13" s="83">
        <f t="shared" si="0"/>
        <v>0</v>
      </c>
      <c r="M13" s="26"/>
      <c r="N13" s="26"/>
      <c r="O13" s="104"/>
      <c r="P13" s="79"/>
      <c r="Q13" s="2"/>
      <c r="R13" s="2"/>
    </row>
    <row r="14" spans="1:22" ht="18" customHeight="1">
      <c r="A14" s="2"/>
      <c r="B14" s="80"/>
      <c r="C14" t="s">
        <v>84</v>
      </c>
      <c r="D14" s="8"/>
      <c r="E14" s="8"/>
      <c r="F14" s="8"/>
      <c r="G14" s="8"/>
      <c r="H14" s="8"/>
      <c r="I14" s="8"/>
      <c r="J14" s="8"/>
      <c r="K14" s="83"/>
      <c r="L14" s="65" t="s">
        <v>135</v>
      </c>
      <c r="M14" s="138"/>
      <c r="N14" s="138"/>
      <c r="O14" s="139"/>
      <c r="P14" s="140"/>
      <c r="Q14" s="2"/>
      <c r="R14" s="2"/>
    </row>
    <row r="15" spans="1:22" ht="17" customHeight="1">
      <c r="A15" s="2"/>
      <c r="B15" s="114"/>
      <c r="C15" s="97"/>
      <c r="D15" s="97"/>
      <c r="E15" s="97"/>
      <c r="F15" s="97"/>
      <c r="G15" s="97"/>
      <c r="H15" s="97"/>
      <c r="I15" s="97"/>
      <c r="J15" s="97"/>
      <c r="K15" s="66"/>
      <c r="L15" s="97"/>
      <c r="M15" s="65" t="s">
        <v>58</v>
      </c>
      <c r="N15" s="136" t="s">
        <v>59</v>
      </c>
      <c r="O15" s="136" t="s">
        <v>129</v>
      </c>
      <c r="P15" s="137" t="s">
        <v>18</v>
      </c>
      <c r="Q15" s="2"/>
      <c r="R15" s="2"/>
    </row>
    <row r="16" spans="1:22">
      <c r="A16" s="2"/>
      <c r="B16" s="80" t="s">
        <v>136</v>
      </c>
      <c r="D16" s="8"/>
      <c r="E16" s="8"/>
      <c r="F16" s="8"/>
      <c r="G16" s="8"/>
      <c r="H16" s="8"/>
      <c r="I16" s="8"/>
      <c r="J16" s="8"/>
      <c r="K16" s="83"/>
      <c r="L16" t="s">
        <v>131</v>
      </c>
      <c r="M16" s="26">
        <f>F14</f>
        <v>0</v>
      </c>
      <c r="N16" s="26">
        <f>G14</f>
        <v>0</v>
      </c>
      <c r="O16" s="104" t="str">
        <f t="shared" ref="O16:O17" si="1">IF(ABS(SUM(M16-N16)/(SUM(SQRT(SUM(2-(P16*2))))*2))&gt;3.31,"0.01%",IF(ABS(SUM(M16-N16)/(SUM(SQRT(SUM(2-(P16*2))))*2))&gt;2.58,"1%",IF(ABS(SUM(M16-N16)/(SUM(SQRT(SUM(2-(P16*2))))*2))&gt;1.96,"5%",IF(ABS(SUM(M16-N16)/(SUM(SQRT(SUM(2-(P16*2))))*2))&gt;1.64,"10%",IF(ABS(SUM(M16-N16)/(SUM(SQRT(SUM(2-(P16*2))))*2))&gt;1.28,"20%","&gt; 20%")))))</f>
        <v>&gt; 20%</v>
      </c>
      <c r="P16" s="79">
        <v>0.90600000000000003</v>
      </c>
      <c r="Q16" s="2"/>
      <c r="R16" s="2"/>
    </row>
    <row r="17" spans="1:18" ht="16" customHeight="1">
      <c r="A17" s="2"/>
      <c r="B17" s="80" t="s">
        <v>137</v>
      </c>
      <c r="D17" s="8"/>
      <c r="E17" s="8"/>
      <c r="F17" s="8"/>
      <c r="G17" s="8"/>
      <c r="H17" s="8"/>
      <c r="I17" s="8"/>
      <c r="J17" s="8"/>
      <c r="K17" s="83"/>
      <c r="L17" t="s">
        <v>133</v>
      </c>
      <c r="M17" s="26">
        <f>F19</f>
        <v>0</v>
      </c>
      <c r="N17" s="26">
        <f>G19</f>
        <v>0</v>
      </c>
      <c r="O17" s="104" t="str">
        <f t="shared" si="1"/>
        <v>&gt; 20%</v>
      </c>
      <c r="P17" s="79">
        <v>0.92600000000000005</v>
      </c>
      <c r="Q17" s="2"/>
      <c r="R17" s="2"/>
    </row>
    <row r="18" spans="1:18" ht="17" thickBot="1">
      <c r="A18" s="2"/>
      <c r="B18" s="80" t="s">
        <v>133</v>
      </c>
      <c r="C18" t="s">
        <v>134</v>
      </c>
      <c r="D18" s="8">
        <f>SUM(D16:D17)</f>
        <v>0</v>
      </c>
      <c r="E18" s="8">
        <f t="shared" ref="E18:K18" si="2">SUM(E16:E17)</f>
        <v>0</v>
      </c>
      <c r="F18" s="8">
        <f t="shared" si="2"/>
        <v>0</v>
      </c>
      <c r="G18" s="8">
        <f t="shared" si="2"/>
        <v>0</v>
      </c>
      <c r="H18" s="8">
        <f t="shared" si="2"/>
        <v>0</v>
      </c>
      <c r="I18" s="8">
        <f t="shared" si="2"/>
        <v>0</v>
      </c>
      <c r="J18" s="8">
        <f t="shared" si="2"/>
        <v>0</v>
      </c>
      <c r="K18" s="83">
        <f t="shared" si="2"/>
        <v>0</v>
      </c>
      <c r="L18" s="59"/>
      <c r="M18" s="88"/>
      <c r="N18" s="88"/>
      <c r="O18" s="141"/>
      <c r="P18" s="142"/>
      <c r="Q18" s="2"/>
      <c r="R18" s="2"/>
    </row>
    <row r="19" spans="1:18">
      <c r="A19" s="2"/>
      <c r="B19" s="80"/>
      <c r="C19" t="s">
        <v>84</v>
      </c>
      <c r="D19" s="8"/>
      <c r="E19" s="8"/>
      <c r="F19" s="8"/>
      <c r="G19" s="8"/>
      <c r="H19" s="8"/>
      <c r="I19" s="8"/>
      <c r="J19" s="8"/>
      <c r="K19" s="83"/>
      <c r="L19" s="2"/>
      <c r="M19" s="2"/>
      <c r="N19" s="2"/>
      <c r="O19" s="2"/>
      <c r="P19" s="2"/>
      <c r="Q19" s="2"/>
      <c r="R19" s="2"/>
    </row>
    <row r="20" spans="1:18">
      <c r="A20" s="2"/>
      <c r="B20" s="114"/>
      <c r="C20" s="97"/>
      <c r="D20" s="97"/>
      <c r="E20" s="97"/>
      <c r="F20" s="97"/>
      <c r="G20" s="97"/>
      <c r="H20" s="97"/>
      <c r="I20" s="97"/>
      <c r="J20" s="97"/>
      <c r="K20" s="66"/>
      <c r="L20" s="2"/>
      <c r="M20" s="2"/>
      <c r="N20" s="2"/>
      <c r="O20" s="2"/>
      <c r="P20" s="2"/>
      <c r="Q20" s="2"/>
      <c r="R20" s="2"/>
    </row>
    <row r="21" spans="1:18">
      <c r="A21" s="2"/>
      <c r="B21" s="80" t="s">
        <v>138</v>
      </c>
      <c r="D21" s="8"/>
      <c r="E21" s="8"/>
      <c r="F21" s="8"/>
      <c r="G21" s="8"/>
      <c r="H21" s="8"/>
      <c r="I21" s="8"/>
      <c r="J21" s="8"/>
      <c r="K21" s="83"/>
      <c r="L21" s="2"/>
      <c r="M21" s="2"/>
      <c r="N21" s="2"/>
      <c r="O21" s="2"/>
      <c r="P21" s="2"/>
      <c r="Q21" s="2"/>
      <c r="R21" s="2"/>
    </row>
    <row r="22" spans="1:18">
      <c r="A22" s="2"/>
      <c r="B22" s="80" t="s">
        <v>139</v>
      </c>
      <c r="D22" s="8"/>
      <c r="E22" s="8"/>
      <c r="F22" s="8"/>
      <c r="G22" s="8"/>
      <c r="H22" s="8"/>
      <c r="I22" s="8"/>
      <c r="J22" s="8"/>
      <c r="K22" s="83"/>
      <c r="L22" s="2"/>
      <c r="M22" s="2"/>
      <c r="N22" s="2"/>
      <c r="O22" s="2"/>
      <c r="P22" s="2"/>
      <c r="Q22" s="2"/>
      <c r="R22" s="2"/>
    </row>
    <row r="23" spans="1:18">
      <c r="A23" s="2"/>
      <c r="B23" s="80" t="s">
        <v>140</v>
      </c>
      <c r="D23" s="8"/>
      <c r="E23" s="8"/>
      <c r="F23" s="8"/>
      <c r="G23" s="8"/>
      <c r="H23" s="8"/>
      <c r="I23" s="8"/>
      <c r="J23" s="8"/>
      <c r="K23" s="83"/>
      <c r="L23" s="2"/>
      <c r="M23" s="2"/>
      <c r="N23" s="2"/>
      <c r="O23" s="2"/>
      <c r="P23" s="2"/>
      <c r="Q23" s="2"/>
      <c r="R23" s="2"/>
    </row>
    <row r="24" spans="1:18" ht="17" thickBot="1">
      <c r="A24" s="2"/>
      <c r="B24" s="58"/>
      <c r="C24" s="59"/>
      <c r="D24" s="59"/>
      <c r="E24" s="59"/>
      <c r="F24" s="59"/>
      <c r="G24" s="59"/>
      <c r="H24" s="59"/>
      <c r="I24" s="59"/>
      <c r="J24" s="59"/>
      <c r="K24" s="60"/>
      <c r="L24" s="2"/>
      <c r="M24" s="2"/>
      <c r="N24" s="2"/>
      <c r="O24" s="2"/>
      <c r="P24" s="2"/>
      <c r="Q24" s="2"/>
      <c r="R24" s="2"/>
    </row>
    <row r="25" spans="1:18">
      <c r="A25" s="2"/>
      <c r="B25" s="2"/>
      <c r="C25" s="2"/>
      <c r="D25" s="2"/>
      <c r="E25" s="2"/>
      <c r="F25" s="2"/>
      <c r="G25" s="2"/>
      <c r="H25" s="2"/>
      <c r="I25" s="2"/>
      <c r="J25" s="2"/>
      <c r="K25" s="2"/>
      <c r="L25" s="2"/>
      <c r="M25" s="2"/>
      <c r="N25" s="2"/>
      <c r="O25" s="2"/>
      <c r="P25" s="2"/>
      <c r="Q25" s="2"/>
      <c r="R25" s="2"/>
    </row>
    <row r="26" spans="1:18">
      <c r="A26" s="2"/>
      <c r="B26" s="2"/>
      <c r="C26" s="2"/>
      <c r="D26" s="2"/>
      <c r="E26" s="2"/>
      <c r="F26" s="2"/>
      <c r="G26" s="2"/>
      <c r="H26" s="2"/>
      <c r="I26" s="2"/>
      <c r="J26" s="2"/>
      <c r="K26" s="2"/>
      <c r="L26" s="2"/>
      <c r="M26" s="2"/>
      <c r="N26" s="2"/>
      <c r="O26" s="2"/>
      <c r="P26" s="2"/>
      <c r="Q26" s="2"/>
      <c r="R26" s="2"/>
    </row>
    <row r="27" spans="1:18">
      <c r="A27" s="2"/>
      <c r="B27" s="2"/>
      <c r="C27" s="2"/>
      <c r="D27" s="2"/>
      <c r="E27" s="2"/>
      <c r="F27" s="2"/>
      <c r="G27" s="2"/>
      <c r="H27" s="2"/>
      <c r="I27" s="2"/>
      <c r="J27" s="2"/>
      <c r="K27" s="2"/>
      <c r="L27" s="2"/>
      <c r="M27" s="2"/>
      <c r="N27" s="2"/>
      <c r="O27" s="2"/>
      <c r="P27" s="2"/>
      <c r="Q27" s="2"/>
      <c r="R27" s="2"/>
    </row>
    <row r="28" spans="1:18">
      <c r="A28" s="2"/>
      <c r="B28" s="2"/>
      <c r="C28" s="2"/>
      <c r="D28" s="2"/>
      <c r="E28" s="2"/>
      <c r="F28" s="2"/>
      <c r="G28" s="2"/>
      <c r="H28" s="2"/>
      <c r="I28" s="2"/>
      <c r="J28" s="2"/>
      <c r="K28" s="2"/>
      <c r="L28" s="2"/>
      <c r="M28" s="2"/>
      <c r="N28" s="2"/>
      <c r="O28" s="2"/>
      <c r="P28" s="2"/>
      <c r="Q28" s="2"/>
      <c r="R28" s="2"/>
    </row>
    <row r="29" spans="1:18">
      <c r="A29" s="2"/>
      <c r="B29" s="2"/>
      <c r="C29" s="2"/>
      <c r="D29" s="2"/>
      <c r="E29" s="2"/>
      <c r="F29" s="2"/>
      <c r="G29" s="2"/>
      <c r="H29" s="2"/>
      <c r="I29" s="2"/>
      <c r="J29" s="2"/>
      <c r="K29" s="2"/>
      <c r="L29" s="2"/>
      <c r="M29" s="2"/>
      <c r="N29" s="2"/>
      <c r="O29" s="2"/>
      <c r="P29" s="2"/>
      <c r="Q29" s="2"/>
      <c r="R29" s="2"/>
    </row>
    <row r="30" spans="1:18">
      <c r="A30" s="2"/>
      <c r="B30" s="2"/>
      <c r="C30" s="2"/>
      <c r="D30" s="2"/>
      <c r="E30" s="2"/>
      <c r="F30" s="2"/>
      <c r="G30" s="2"/>
      <c r="H30" s="2"/>
      <c r="I30" s="2"/>
      <c r="J30" s="2"/>
      <c r="K30" s="2"/>
      <c r="L30" s="2"/>
      <c r="M30" s="2"/>
      <c r="N30" s="2"/>
      <c r="O30" s="2"/>
      <c r="P30" s="2"/>
      <c r="Q30" s="2"/>
      <c r="R30" s="2"/>
    </row>
    <row r="31" spans="1:18">
      <c r="A31" s="2"/>
      <c r="B31" s="2"/>
      <c r="C31" s="2"/>
      <c r="D31" s="2"/>
      <c r="E31" s="2"/>
      <c r="F31" s="2"/>
      <c r="G31" s="2"/>
      <c r="H31" s="2"/>
      <c r="I31" s="2"/>
      <c r="J31" s="2"/>
      <c r="K31" s="2"/>
      <c r="L31" s="2"/>
      <c r="M31" s="2"/>
      <c r="N31" s="2"/>
      <c r="O31" s="2"/>
      <c r="P31" s="2"/>
      <c r="Q31" s="2"/>
      <c r="R31" s="2"/>
    </row>
    <row r="32" spans="1:18">
      <c r="A32" s="2"/>
      <c r="B32" s="2"/>
      <c r="C32" s="2"/>
      <c r="D32" s="2"/>
      <c r="E32" s="2"/>
      <c r="F32" s="2"/>
      <c r="G32" s="2"/>
      <c r="H32" s="2"/>
      <c r="I32" s="2"/>
      <c r="J32" s="2"/>
      <c r="K32" s="2"/>
      <c r="L32" s="2"/>
      <c r="M32" s="2"/>
      <c r="N32" s="2"/>
      <c r="O32" s="2"/>
      <c r="P32" s="2"/>
      <c r="Q32" s="2"/>
      <c r="R32" s="2"/>
    </row>
    <row r="33" spans="1:18">
      <c r="A33" s="2"/>
      <c r="B33" s="2"/>
      <c r="C33" s="2"/>
      <c r="D33" s="2"/>
      <c r="E33" s="2"/>
      <c r="F33" s="2"/>
      <c r="G33" s="2"/>
      <c r="H33" s="2"/>
      <c r="I33" s="2"/>
      <c r="J33" s="2"/>
      <c r="K33" s="2"/>
      <c r="L33" s="2"/>
      <c r="M33" s="2"/>
      <c r="N33" s="2"/>
      <c r="O33" s="2"/>
      <c r="P33" s="2"/>
      <c r="Q33" s="2"/>
      <c r="R33" s="2"/>
    </row>
    <row r="34" spans="1:18">
      <c r="A34" s="2"/>
      <c r="B34" s="2"/>
      <c r="C34" s="2"/>
      <c r="D34" s="2"/>
      <c r="E34" s="2"/>
      <c r="F34" s="2"/>
      <c r="G34" s="2"/>
      <c r="H34" s="2"/>
      <c r="I34" s="2"/>
      <c r="J34" s="2"/>
      <c r="K34" s="2"/>
      <c r="L34" s="2"/>
      <c r="M34" s="2"/>
      <c r="N34" s="2"/>
      <c r="O34" s="2"/>
      <c r="P34" s="2"/>
      <c r="Q34" s="2"/>
      <c r="R34" s="2"/>
    </row>
    <row r="35" spans="1:18">
      <c r="A35" s="2"/>
      <c r="B35" s="2"/>
      <c r="C35" s="2"/>
      <c r="D35" s="2"/>
      <c r="E35" s="2"/>
      <c r="F35" s="2"/>
      <c r="G35" s="2"/>
      <c r="H35" s="2"/>
      <c r="I35" s="2"/>
      <c r="J35" s="2"/>
      <c r="K35" s="2"/>
      <c r="L35" s="2"/>
      <c r="M35" s="2"/>
      <c r="N35" s="2"/>
      <c r="O35" s="2"/>
      <c r="P35" s="2"/>
      <c r="Q35" s="2"/>
      <c r="R35" s="2"/>
    </row>
    <row r="36" spans="1:18">
      <c r="A36" s="2"/>
      <c r="B36" s="2"/>
      <c r="C36" s="2"/>
      <c r="D36" s="2"/>
      <c r="E36" s="2"/>
      <c r="F36" s="2"/>
      <c r="G36" s="2"/>
      <c r="H36" s="2"/>
      <c r="I36" s="2"/>
      <c r="J36" s="2"/>
      <c r="K36" s="2"/>
      <c r="L36" s="2"/>
      <c r="M36" s="2"/>
      <c r="N36" s="2"/>
      <c r="O36" s="2"/>
      <c r="P36" s="2"/>
      <c r="Q36" s="2"/>
      <c r="R36" s="2"/>
    </row>
    <row r="37" spans="1:18" ht="16" customHeight="1">
      <c r="L37" s="26"/>
      <c r="M37" s="26"/>
      <c r="N37" s="104"/>
      <c r="O37" s="38"/>
    </row>
    <row r="38" spans="1:18" ht="16" customHeight="1">
      <c r="L38" s="26"/>
      <c r="M38" s="26"/>
      <c r="N38" s="104"/>
      <c r="O38" s="38"/>
    </row>
    <row r="39" spans="1:18" ht="16" customHeight="1">
      <c r="L39" s="26"/>
      <c r="M39" s="26"/>
      <c r="N39" s="104"/>
      <c r="O39" s="38"/>
    </row>
    <row r="40" spans="1:18" ht="16" customHeight="1">
      <c r="L40" s="26"/>
      <c r="M40" s="26"/>
      <c r="N40" s="104"/>
      <c r="O40" s="38"/>
    </row>
    <row r="41" spans="1:18" ht="16" customHeight="1">
      <c r="L41" s="26"/>
      <c r="M41" s="26"/>
      <c r="N41" s="104"/>
      <c r="O41" s="38"/>
    </row>
    <row r="42" spans="1:18" ht="16" customHeight="1">
      <c r="L42" s="26"/>
      <c r="M42" s="26"/>
      <c r="N42" s="104"/>
      <c r="O42" s="38"/>
    </row>
    <row r="43" spans="1:18">
      <c r="L43" s="26"/>
      <c r="M43" s="26"/>
      <c r="N43" s="104"/>
      <c r="O43" s="38"/>
    </row>
    <row r="44" spans="1:18">
      <c r="L44" s="26"/>
      <c r="M44" s="26"/>
      <c r="N44" s="104"/>
      <c r="O44" s="38"/>
    </row>
    <row r="45" spans="1:18">
      <c r="L45" s="26"/>
      <c r="M45" s="26"/>
      <c r="N45" s="104"/>
      <c r="O45" s="38"/>
    </row>
    <row r="46" spans="1:18">
      <c r="L46" s="26"/>
      <c r="M46" s="26"/>
      <c r="N46" s="104"/>
      <c r="O46" s="38"/>
    </row>
    <row r="47" spans="1:18">
      <c r="L47" s="26"/>
      <c r="M47" s="26"/>
      <c r="N47" s="104"/>
      <c r="O47" s="38"/>
    </row>
    <row r="48" spans="1:18">
      <c r="L48" s="26"/>
      <c r="M48" s="26"/>
      <c r="N48" s="104"/>
      <c r="O48" s="38"/>
    </row>
    <row r="49" spans="12:15">
      <c r="L49" s="26"/>
      <c r="M49" s="26"/>
      <c r="N49" s="104"/>
      <c r="O49" s="38"/>
    </row>
    <row r="50" spans="12:15">
      <c r="L50" s="26"/>
      <c r="M50" s="26"/>
      <c r="N50" s="104"/>
      <c r="O50" s="38"/>
    </row>
    <row r="51" spans="12:15">
      <c r="L51" s="26"/>
      <c r="M51" s="26"/>
      <c r="N51" s="104"/>
      <c r="O51" s="38"/>
    </row>
    <row r="52" spans="12:15">
      <c r="L52" s="26"/>
      <c r="M52" s="26"/>
      <c r="N52" s="104"/>
      <c r="O52" s="38"/>
    </row>
    <row r="53" spans="12:15">
      <c r="L53" s="26"/>
      <c r="M53" s="26"/>
      <c r="N53" s="104"/>
      <c r="O53" s="38"/>
    </row>
    <row r="54" spans="12:15">
      <c r="L54" s="26"/>
      <c r="M54" s="26"/>
      <c r="N54" s="104"/>
      <c r="O54" s="38"/>
    </row>
    <row r="55" spans="12:15">
      <c r="L55" s="26"/>
      <c r="M55" s="26"/>
      <c r="N55" s="104"/>
      <c r="O55" s="38"/>
    </row>
    <row r="56" spans="12:15">
      <c r="L56" s="26"/>
      <c r="M56" s="26"/>
      <c r="N56" s="104"/>
      <c r="O56" s="38"/>
    </row>
    <row r="57" spans="12:15">
      <c r="L57" s="26"/>
      <c r="M57" s="26"/>
      <c r="N57" s="104"/>
      <c r="O57" s="38"/>
    </row>
    <row r="58" spans="12:15">
      <c r="L58" s="26"/>
    </row>
    <row r="59" spans="12:15">
      <c r="L59" s="26"/>
    </row>
    <row r="60" spans="12:15">
      <c r="L60" s="26"/>
    </row>
    <row r="61" spans="12:15">
      <c r="L61" s="26"/>
    </row>
    <row r="62" spans="12:15">
      <c r="L62" s="26"/>
    </row>
    <row r="63" spans="12:15">
      <c r="L63" s="26"/>
    </row>
    <row r="64" spans="12:15">
      <c r="L64" s="26"/>
    </row>
    <row r="65" spans="12:12">
      <c r="L65" s="26"/>
    </row>
    <row r="66" spans="12:12">
      <c r="L66" s="26"/>
    </row>
    <row r="67" spans="12:12">
      <c r="L67" s="26"/>
    </row>
    <row r="68" spans="12:12">
      <c r="L68" s="26"/>
    </row>
    <row r="69" spans="12:12">
      <c r="L69" s="26"/>
    </row>
  </sheetData>
  <mergeCells count="6">
    <mergeCell ref="H9:K9"/>
    <mergeCell ref="B1:M1"/>
    <mergeCell ref="B4:B8"/>
    <mergeCell ref="C4:K8"/>
    <mergeCell ref="L4:L8"/>
    <mergeCell ref="M4:P8"/>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6"/>
  <sheetViews>
    <sheetView topLeftCell="B3" workbookViewId="0">
      <selection activeCell="B3" sqref="B3:B7"/>
    </sheetView>
  </sheetViews>
  <sheetFormatPr baseColWidth="10" defaultRowHeight="16"/>
  <cols>
    <col min="2" max="2" width="19.6640625" bestFit="1" customWidth="1"/>
    <col min="3" max="3" width="19.1640625" customWidth="1"/>
    <col min="4" max="4" width="17.83203125" customWidth="1"/>
    <col min="5" max="5" width="3.6640625" bestFit="1" customWidth="1"/>
    <col min="6" max="6" width="18.83203125" customWidth="1"/>
    <col min="8" max="8" width="36.33203125" customWidth="1"/>
    <col min="9" max="9" width="34.5" customWidth="1"/>
    <col min="10" max="10" width="53.1640625" customWidth="1"/>
    <col min="11" max="11" width="26.6640625" bestFit="1" customWidth="1"/>
    <col min="12" max="12" width="13.83203125" bestFit="1" customWidth="1"/>
    <col min="13" max="13" width="7.1640625" bestFit="1" customWidth="1"/>
    <col min="14" max="14" width="33.83203125" bestFit="1" customWidth="1"/>
    <col min="15" max="15" width="19.33203125" bestFit="1" customWidth="1"/>
    <col min="16" max="16" width="33.83203125" bestFit="1" customWidth="1"/>
    <col min="17" max="17" width="19.33203125" bestFit="1" customWidth="1"/>
    <col min="18" max="18" width="19.83203125" bestFit="1" customWidth="1"/>
    <col min="19" max="19" width="13.83203125" bestFit="1" customWidth="1"/>
    <col min="20" max="20" width="9" customWidth="1"/>
    <col min="21" max="21" width="13.83203125" bestFit="1" customWidth="1"/>
  </cols>
  <sheetData>
    <row r="1" spans="1:11" ht="35">
      <c r="A1" s="2"/>
      <c r="B1" s="143" t="s">
        <v>141</v>
      </c>
      <c r="C1" s="143"/>
      <c r="D1" s="143"/>
      <c r="E1" s="143"/>
      <c r="F1" s="143"/>
      <c r="G1" s="143"/>
      <c r="H1" s="143"/>
      <c r="I1" s="2"/>
      <c r="J1" s="2"/>
      <c r="K1" s="2"/>
    </row>
    <row r="2" spans="1:11" ht="17" thickBot="1">
      <c r="A2" s="2"/>
      <c r="B2" s="2" t="s">
        <v>142</v>
      </c>
      <c r="C2" s="2"/>
      <c r="D2" s="2"/>
      <c r="E2" s="2"/>
      <c r="F2" s="2"/>
      <c r="G2" s="2"/>
      <c r="H2" s="2"/>
      <c r="I2" s="2"/>
      <c r="J2" s="2"/>
      <c r="K2" s="2"/>
    </row>
    <row r="3" spans="1:11" ht="16" customHeight="1">
      <c r="A3" s="2"/>
      <c r="B3" s="202">
        <v>1</v>
      </c>
      <c r="C3" s="226" t="s">
        <v>158</v>
      </c>
      <c r="D3" s="226"/>
      <c r="E3" s="226"/>
      <c r="F3" s="227"/>
      <c r="G3" s="202">
        <v>2</v>
      </c>
      <c r="H3" s="220" t="s">
        <v>192</v>
      </c>
      <c r="I3" s="220"/>
      <c r="J3" s="221"/>
      <c r="K3" s="2"/>
    </row>
    <row r="4" spans="1:11" ht="16" customHeight="1">
      <c r="A4" s="2"/>
      <c r="B4" s="203"/>
      <c r="C4" s="228"/>
      <c r="D4" s="228"/>
      <c r="E4" s="228"/>
      <c r="F4" s="229"/>
      <c r="G4" s="203"/>
      <c r="H4" s="222"/>
      <c r="I4" s="222"/>
      <c r="J4" s="223"/>
      <c r="K4" s="2"/>
    </row>
    <row r="5" spans="1:11" ht="16" customHeight="1">
      <c r="A5" s="2"/>
      <c r="B5" s="203"/>
      <c r="C5" s="228"/>
      <c r="D5" s="228"/>
      <c r="E5" s="228"/>
      <c r="F5" s="229"/>
      <c r="G5" s="203"/>
      <c r="H5" s="222"/>
      <c r="I5" s="222"/>
      <c r="J5" s="223"/>
      <c r="K5" s="2"/>
    </row>
    <row r="6" spans="1:11" ht="16" customHeight="1">
      <c r="A6" s="2"/>
      <c r="B6" s="203"/>
      <c r="C6" s="228"/>
      <c r="D6" s="228"/>
      <c r="E6" s="228"/>
      <c r="F6" s="229"/>
      <c r="G6" s="203"/>
      <c r="H6" s="222"/>
      <c r="I6" s="222"/>
      <c r="J6" s="223"/>
      <c r="K6" s="2"/>
    </row>
    <row r="7" spans="1:11" ht="50" customHeight="1">
      <c r="A7" s="2"/>
      <c r="B7" s="204"/>
      <c r="C7" s="230"/>
      <c r="D7" s="230"/>
      <c r="E7" s="230"/>
      <c r="F7" s="231"/>
      <c r="G7" s="204"/>
      <c r="H7" s="232"/>
      <c r="I7" s="232"/>
      <c r="J7" s="233"/>
      <c r="K7" s="2"/>
    </row>
    <row r="8" spans="1:11">
      <c r="A8" s="2"/>
      <c r="B8" s="62" t="s">
        <v>143</v>
      </c>
      <c r="C8" s="63"/>
      <c r="D8" s="64"/>
      <c r="E8" s="65"/>
      <c r="F8" s="144"/>
      <c r="G8" s="145"/>
      <c r="H8" s="69" t="s">
        <v>144</v>
      </c>
      <c r="I8" s="69" t="s">
        <v>145</v>
      </c>
      <c r="J8" s="146" t="s">
        <v>129</v>
      </c>
      <c r="K8" s="2"/>
    </row>
    <row r="9" spans="1:11">
      <c r="A9" s="2"/>
      <c r="B9" s="82" t="s">
        <v>146</v>
      </c>
      <c r="C9" s="26" t="s">
        <v>58</v>
      </c>
      <c r="D9" s="147"/>
      <c r="E9" s="26" t="s">
        <v>147</v>
      </c>
      <c r="F9" s="83"/>
      <c r="G9" s="148" t="s">
        <v>146</v>
      </c>
      <c r="H9" s="26">
        <f>SUM(D9-9.64)/3.15</f>
        <v>-3.0603174603174605</v>
      </c>
      <c r="I9" s="26">
        <f>SUM(D10-4.46)/3.52</f>
        <v>-1.2670454545454546</v>
      </c>
      <c r="J9" s="111" t="str">
        <f>IF(ABS(H9-I9)&gt;3.13,"0.01%",IF(ABS(H9-I9)&gt;2.38,"1%",IF(ABS(H9-I9)&gt;1.64,"5%",IF(ABS(H9-I9)&gt;1.28,"10%",IF(ABS(H9-I9)&gt;0.84,"20%","&gt; 20%")))))</f>
        <v>5%</v>
      </c>
      <c r="K9" s="2"/>
    </row>
    <row r="10" spans="1:11">
      <c r="A10" s="2"/>
      <c r="B10" s="82"/>
      <c r="C10" s="26" t="s">
        <v>59</v>
      </c>
      <c r="D10" s="147"/>
      <c r="E10" s="26" t="s">
        <v>147</v>
      </c>
      <c r="F10" s="83"/>
      <c r="G10" s="148" t="s">
        <v>148</v>
      </c>
      <c r="H10" s="26">
        <f>SUM(D14-4.24)/2.34</f>
        <v>-1.8119658119658122</v>
      </c>
      <c r="I10" s="26">
        <f>SUM(D15-3.37)/2.39</f>
        <v>-1.4100418410041842</v>
      </c>
      <c r="J10" s="111" t="str">
        <f>IF(ABS(H10-I10)&gt;3.13,"0.01%",IF(ABS(H10-I10)&gt;2.38,"1%",IF(ABS(H10-I10)&gt;1.64,"5%",IF(ABS(H10-I10)&gt;1.28,"10%",IF(ABS(H10-I10)&gt;0.84,"20%","&gt; 20%")))))</f>
        <v>&gt; 20%</v>
      </c>
      <c r="K10" s="2"/>
    </row>
    <row r="11" spans="1:11" ht="18" customHeight="1" thickBot="1">
      <c r="A11" s="2"/>
      <c r="B11" s="82"/>
      <c r="C11" s="26" t="s">
        <v>149</v>
      </c>
      <c r="D11" s="147"/>
      <c r="E11" s="26"/>
      <c r="F11" s="83"/>
      <c r="G11" s="149"/>
      <c r="H11" s="59"/>
      <c r="I11" s="88"/>
      <c r="J11" s="150"/>
      <c r="K11" s="2"/>
    </row>
    <row r="12" spans="1:11">
      <c r="A12" s="2"/>
      <c r="B12" s="82"/>
      <c r="C12" s="26" t="s">
        <v>149</v>
      </c>
      <c r="D12" s="147"/>
      <c r="E12" s="26"/>
      <c r="F12" s="83"/>
      <c r="G12" s="2"/>
      <c r="H12" s="2"/>
      <c r="I12" s="2"/>
      <c r="J12" s="2"/>
      <c r="K12" s="2"/>
    </row>
    <row r="13" spans="1:11">
      <c r="A13" s="2"/>
      <c r="B13" s="82"/>
      <c r="C13" s="26"/>
      <c r="D13" s="151"/>
      <c r="E13" s="26"/>
      <c r="F13" s="152"/>
      <c r="G13" s="2"/>
      <c r="H13" s="2"/>
      <c r="I13" s="2"/>
      <c r="J13" s="2"/>
      <c r="K13" s="2"/>
    </row>
    <row r="14" spans="1:11">
      <c r="A14" s="2"/>
      <c r="B14" s="82" t="s">
        <v>148</v>
      </c>
      <c r="C14" s="26" t="s">
        <v>58</v>
      </c>
      <c r="D14" s="147"/>
      <c r="E14" s="26" t="s">
        <v>147</v>
      </c>
      <c r="F14" s="83"/>
      <c r="G14" s="2"/>
      <c r="H14" s="2"/>
      <c r="I14" s="2"/>
      <c r="J14" s="2"/>
      <c r="K14" s="2"/>
    </row>
    <row r="15" spans="1:11">
      <c r="A15" s="2"/>
      <c r="B15" s="82"/>
      <c r="C15" s="26" t="s">
        <v>59</v>
      </c>
      <c r="D15" s="147"/>
      <c r="E15" s="26" t="s">
        <v>147</v>
      </c>
      <c r="F15" s="83"/>
      <c r="G15" s="2"/>
      <c r="H15" s="2"/>
      <c r="I15" s="2"/>
      <c r="J15" s="2"/>
      <c r="K15" s="2"/>
    </row>
    <row r="16" spans="1:11">
      <c r="A16" s="2"/>
      <c r="B16" s="82"/>
      <c r="C16" s="26" t="s">
        <v>149</v>
      </c>
      <c r="D16" s="147"/>
      <c r="E16" s="26"/>
      <c r="F16" s="83"/>
      <c r="G16" s="2"/>
      <c r="H16" s="2"/>
      <c r="I16" s="2"/>
      <c r="J16" s="2"/>
      <c r="K16" s="2"/>
    </row>
    <row r="17" spans="1:11">
      <c r="A17" s="2"/>
      <c r="B17" s="82"/>
      <c r="C17" s="26" t="s">
        <v>149</v>
      </c>
      <c r="D17" s="147"/>
      <c r="E17" s="26"/>
      <c r="F17" s="83"/>
      <c r="G17" s="2"/>
      <c r="H17" s="2"/>
      <c r="I17" s="2"/>
      <c r="J17" s="2"/>
      <c r="K17" s="2"/>
    </row>
    <row r="18" spans="1:11">
      <c r="A18" s="2"/>
      <c r="B18" s="82"/>
      <c r="C18" s="26"/>
      <c r="D18" s="147"/>
      <c r="E18" s="26"/>
      <c r="F18" s="83"/>
      <c r="G18" s="2"/>
      <c r="H18" s="2"/>
      <c r="I18" s="2"/>
      <c r="J18" s="2"/>
      <c r="K18" s="2"/>
    </row>
    <row r="19" spans="1:11">
      <c r="A19" s="2"/>
      <c r="B19" s="82" t="s">
        <v>120</v>
      </c>
      <c r="C19" s="26" t="s">
        <v>58</v>
      </c>
      <c r="D19" s="147">
        <f>SUM(D14,D9)</f>
        <v>0</v>
      </c>
      <c r="E19" s="26" t="s">
        <v>147</v>
      </c>
      <c r="F19" s="83"/>
      <c r="G19" s="2"/>
      <c r="H19" s="2"/>
      <c r="I19" s="2"/>
      <c r="J19" s="2"/>
      <c r="K19" s="2"/>
    </row>
    <row r="20" spans="1:11">
      <c r="A20" s="2"/>
      <c r="B20" s="82"/>
      <c r="C20" s="26" t="s">
        <v>59</v>
      </c>
      <c r="D20" s="147">
        <f>SUM(D10,D15)</f>
        <v>0</v>
      </c>
      <c r="E20" s="26" t="s">
        <v>147</v>
      </c>
      <c r="F20" s="83"/>
      <c r="G20" s="2"/>
      <c r="H20" s="2"/>
      <c r="I20" s="2"/>
      <c r="J20" s="2"/>
      <c r="K20" s="2"/>
    </row>
    <row r="21" spans="1:11">
      <c r="A21" s="2"/>
      <c r="B21" s="82"/>
      <c r="C21" s="26" t="s">
        <v>149</v>
      </c>
      <c r="D21" s="147"/>
      <c r="E21" s="26"/>
      <c r="F21" s="83"/>
      <c r="G21" s="2"/>
      <c r="H21" s="2"/>
      <c r="I21" s="2"/>
      <c r="J21" s="2"/>
      <c r="K21" s="2"/>
    </row>
    <row r="22" spans="1:11">
      <c r="A22" s="2"/>
      <c r="B22" s="82"/>
      <c r="C22" s="26" t="s">
        <v>149</v>
      </c>
      <c r="D22" s="147"/>
      <c r="E22" s="26"/>
      <c r="F22" s="83"/>
      <c r="G22" s="2"/>
      <c r="H22" s="2"/>
      <c r="I22" s="2"/>
      <c r="J22" s="2"/>
      <c r="K22" s="2"/>
    </row>
    <row r="23" spans="1:11">
      <c r="A23" s="2"/>
      <c r="B23" s="82"/>
      <c r="C23" s="26"/>
      <c r="D23" s="151"/>
      <c r="E23" s="26"/>
      <c r="F23" s="152"/>
      <c r="G23" s="2"/>
      <c r="H23" s="2"/>
      <c r="I23" s="2"/>
      <c r="J23" s="2"/>
      <c r="K23" s="2"/>
    </row>
    <row r="24" spans="1:11">
      <c r="A24" s="2"/>
      <c r="B24" s="82" t="s">
        <v>150</v>
      </c>
      <c r="C24" s="26" t="s">
        <v>146</v>
      </c>
      <c r="D24" s="147"/>
      <c r="E24" s="26" t="s">
        <v>147</v>
      </c>
      <c r="F24" s="83"/>
      <c r="G24" s="2"/>
      <c r="H24" s="2"/>
      <c r="I24" s="2"/>
      <c r="J24" s="2"/>
      <c r="K24" s="2"/>
    </row>
    <row r="25" spans="1:11">
      <c r="A25" s="2"/>
      <c r="B25" s="82"/>
      <c r="C25" s="85" t="s">
        <v>148</v>
      </c>
      <c r="D25" s="147"/>
      <c r="E25" s="26" t="s">
        <v>147</v>
      </c>
      <c r="F25" s="83"/>
      <c r="G25" s="2"/>
      <c r="H25" s="2"/>
      <c r="I25" s="2"/>
      <c r="J25" s="2"/>
      <c r="K25" s="2"/>
    </row>
    <row r="26" spans="1:11">
      <c r="A26" s="2"/>
      <c r="B26" s="82"/>
      <c r="C26" s="26" t="s">
        <v>120</v>
      </c>
      <c r="D26" s="147">
        <f>SUM(D24:D25)</f>
        <v>0</v>
      </c>
      <c r="E26" s="26" t="s">
        <v>147</v>
      </c>
      <c r="F26" s="83"/>
      <c r="G26" s="2"/>
      <c r="H26" s="2"/>
      <c r="I26" s="2"/>
      <c r="J26" s="2"/>
      <c r="K26" s="2"/>
    </row>
    <row r="27" spans="1:11">
      <c r="A27" s="2"/>
      <c r="B27" s="82"/>
      <c r="F27" s="81"/>
      <c r="G27" s="2"/>
      <c r="H27" s="2"/>
      <c r="I27" s="2"/>
      <c r="J27" s="2"/>
      <c r="K27" s="2"/>
    </row>
    <row r="28" spans="1:11" ht="17" thickBot="1">
      <c r="A28" s="2"/>
      <c r="B28" s="58"/>
      <c r="C28" s="59"/>
      <c r="D28" s="59"/>
      <c r="E28" s="59"/>
      <c r="F28" s="60"/>
      <c r="G28" s="2"/>
      <c r="H28" s="2"/>
      <c r="I28" s="2"/>
      <c r="J28" s="2"/>
      <c r="K28" s="2"/>
    </row>
    <row r="29" spans="1:11">
      <c r="A29" s="2"/>
      <c r="B29" s="2"/>
      <c r="C29" s="2"/>
      <c r="D29" s="2"/>
      <c r="E29" s="2"/>
      <c r="F29" s="2"/>
      <c r="G29" s="2"/>
      <c r="H29" s="2"/>
      <c r="I29" s="2"/>
      <c r="J29" s="2"/>
      <c r="K29" s="2"/>
    </row>
    <row r="30" spans="1:11">
      <c r="A30" s="2"/>
      <c r="B30" s="2"/>
      <c r="C30" s="2"/>
      <c r="D30" s="2"/>
      <c r="E30" s="2"/>
      <c r="F30" s="2"/>
      <c r="G30" s="2"/>
      <c r="H30" s="2"/>
      <c r="I30" s="2"/>
      <c r="J30" s="2"/>
      <c r="K30" s="2"/>
    </row>
    <row r="31" spans="1:11">
      <c r="A31" s="2"/>
      <c r="B31" s="2"/>
      <c r="C31" s="2"/>
      <c r="D31" s="2"/>
      <c r="E31" s="2"/>
      <c r="F31" s="2"/>
      <c r="G31" s="2"/>
      <c r="H31" s="2"/>
      <c r="I31" s="2"/>
      <c r="J31" s="2"/>
      <c r="K31" s="2"/>
    </row>
    <row r="32" spans="1:11">
      <c r="A32" s="2"/>
      <c r="B32" s="2"/>
      <c r="C32" s="2"/>
      <c r="D32" s="2"/>
      <c r="E32" s="2"/>
      <c r="F32" s="2"/>
      <c r="G32" s="2"/>
      <c r="H32" s="2"/>
      <c r="I32" s="2"/>
      <c r="J32" s="2"/>
      <c r="K32" s="2"/>
    </row>
    <row r="33" spans="1:11">
      <c r="A33" s="2"/>
      <c r="B33" s="2"/>
      <c r="C33" s="2"/>
      <c r="D33" s="2"/>
      <c r="E33" s="2"/>
      <c r="F33" s="2"/>
      <c r="G33" s="2"/>
      <c r="H33" s="2"/>
      <c r="I33" s="2"/>
      <c r="J33" s="2" t="str">
        <f>IFERROR(ROUND(AVERAGE(#REF!,#REF!,#REF!,#REF!),2),"-")</f>
        <v>-</v>
      </c>
      <c r="K33" s="2"/>
    </row>
    <row r="34" spans="1:11">
      <c r="A34" s="2"/>
      <c r="B34" s="2"/>
      <c r="C34" s="2"/>
      <c r="D34" s="2"/>
      <c r="E34" s="2"/>
      <c r="F34" s="2"/>
      <c r="G34" s="2"/>
      <c r="H34" s="2"/>
      <c r="I34" s="2"/>
      <c r="J34" s="2" t="s">
        <v>75</v>
      </c>
      <c r="K34" s="2"/>
    </row>
    <row r="35" spans="1:11">
      <c r="A35" s="2"/>
      <c r="B35" s="2"/>
      <c r="C35" s="2"/>
      <c r="D35" s="2"/>
      <c r="E35" s="2"/>
      <c r="F35" s="2"/>
      <c r="G35" s="2"/>
      <c r="H35" s="2"/>
      <c r="I35" s="2"/>
      <c r="J35" s="2"/>
      <c r="K35" s="2"/>
    </row>
    <row r="36" spans="1:11">
      <c r="A36" s="2"/>
      <c r="B36" s="2"/>
      <c r="C36" s="2"/>
      <c r="D36" s="2"/>
      <c r="E36" s="2"/>
      <c r="F36" s="2"/>
      <c r="G36" s="2"/>
      <c r="H36" s="2"/>
      <c r="I36" s="2"/>
      <c r="J36" s="2"/>
      <c r="K36" s="2"/>
    </row>
    <row r="48" spans="1:11">
      <c r="B48" s="26"/>
      <c r="C48" s="26"/>
      <c r="F48" s="104"/>
    </row>
    <row r="49" spans="2:6">
      <c r="B49" s="26"/>
      <c r="C49" s="26"/>
      <c r="F49" s="104"/>
    </row>
    <row r="50" spans="2:6">
      <c r="B50" s="26"/>
      <c r="C50" s="26"/>
      <c r="F50" s="104"/>
    </row>
    <row r="51" spans="2:6">
      <c r="B51" s="26"/>
      <c r="C51" s="26"/>
      <c r="F51" s="104"/>
    </row>
    <row r="52" spans="2:6">
      <c r="B52" s="26"/>
      <c r="C52" s="26"/>
      <c r="F52" s="104"/>
    </row>
    <row r="53" spans="2:6">
      <c r="B53" s="26"/>
      <c r="C53" s="26"/>
      <c r="F53" s="104"/>
    </row>
    <row r="54" spans="2:6">
      <c r="B54" s="26"/>
      <c r="C54" s="26"/>
      <c r="F54" s="104"/>
    </row>
    <row r="55" spans="2:6">
      <c r="B55" s="26"/>
      <c r="C55" s="26"/>
      <c r="F55" s="104"/>
    </row>
    <row r="56" spans="2:6">
      <c r="B56" s="26"/>
      <c r="C56" s="26"/>
      <c r="F56" s="104"/>
    </row>
  </sheetData>
  <mergeCells count="4">
    <mergeCell ref="B3:B7"/>
    <mergeCell ref="C3:F7"/>
    <mergeCell ref="G3:G7"/>
    <mergeCell ref="H3:J7"/>
  </mergeCells>
  <dataValidations count="1">
    <dataValidation type="whole" allowBlank="1" showInputMessage="1" showErrorMessage="1" sqref="C46:C56" xr:uid="{00000000-0002-0000-0300-000000000000}">
      <formula1>1</formula1>
      <formula2>5</formula2>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59"/>
  <sheetViews>
    <sheetView workbookViewId="0">
      <selection activeCell="C10" sqref="C10:C57"/>
    </sheetView>
  </sheetViews>
  <sheetFormatPr baseColWidth="10" defaultRowHeight="16"/>
  <cols>
    <col min="3" max="3" width="39.6640625" customWidth="1"/>
    <col min="4" max="4" width="7.83203125" customWidth="1"/>
    <col min="5" max="5" width="82" customWidth="1"/>
    <col min="7" max="7" width="26.33203125" bestFit="1" customWidth="1"/>
    <col min="8" max="8" width="25" bestFit="1" customWidth="1"/>
    <col min="10" max="10" width="18.1640625" bestFit="1" customWidth="1"/>
    <col min="11" max="11" width="29.6640625" bestFit="1" customWidth="1"/>
    <col min="12" max="12" width="12.83203125" customWidth="1"/>
    <col min="13" max="13" width="12.33203125" customWidth="1"/>
    <col min="14" max="14" width="113.1640625" customWidth="1"/>
  </cols>
  <sheetData>
    <row r="1" spans="1:15" ht="35">
      <c r="A1" s="2"/>
      <c r="B1" s="217" t="s">
        <v>81</v>
      </c>
      <c r="C1" s="217"/>
      <c r="D1" s="217"/>
      <c r="E1" s="217"/>
      <c r="F1" s="2"/>
      <c r="G1" s="2"/>
      <c r="H1" s="2"/>
      <c r="I1" s="2"/>
      <c r="J1" s="2"/>
      <c r="K1" s="2"/>
      <c r="L1" s="2"/>
      <c r="M1" s="2"/>
      <c r="N1" s="2"/>
      <c r="O1" s="2"/>
    </row>
    <row r="2" spans="1:15">
      <c r="A2" s="2"/>
      <c r="B2" s="2" t="s">
        <v>82</v>
      </c>
      <c r="C2" s="2"/>
      <c r="D2" s="2"/>
      <c r="E2" s="2"/>
      <c r="F2" s="2"/>
      <c r="G2" s="2"/>
      <c r="H2" s="2"/>
      <c r="I2" s="2"/>
      <c r="J2" s="2"/>
      <c r="K2" s="2"/>
      <c r="L2" s="2"/>
      <c r="M2" s="2"/>
      <c r="N2" s="2"/>
      <c r="O2" s="2"/>
    </row>
    <row r="3" spans="1:15" ht="17" thickBot="1">
      <c r="A3" s="2"/>
      <c r="B3" s="2"/>
      <c r="C3" s="2"/>
      <c r="D3" s="2"/>
      <c r="E3" s="2"/>
      <c r="F3" s="2"/>
      <c r="G3" s="2"/>
      <c r="H3" s="2"/>
      <c r="I3" s="2"/>
      <c r="J3" s="2"/>
      <c r="K3" s="2"/>
      <c r="L3" s="2"/>
      <c r="M3" s="2"/>
      <c r="N3" s="2"/>
      <c r="O3" s="2"/>
    </row>
    <row r="4" spans="1:15" ht="16" customHeight="1">
      <c r="A4" s="2"/>
      <c r="B4" s="218">
        <v>1</v>
      </c>
      <c r="C4" s="192" t="s">
        <v>83</v>
      </c>
      <c r="D4" s="239">
        <v>2</v>
      </c>
      <c r="E4" s="192" t="s">
        <v>193</v>
      </c>
      <c r="F4" s="218">
        <v>3</v>
      </c>
      <c r="G4" s="191" t="s">
        <v>194</v>
      </c>
      <c r="H4" s="191"/>
      <c r="I4" s="191"/>
      <c r="J4" s="191"/>
      <c r="K4" s="192"/>
      <c r="L4" s="218">
        <v>4</v>
      </c>
      <c r="M4" s="191" t="s">
        <v>195</v>
      </c>
      <c r="N4" s="235"/>
      <c r="O4" s="2"/>
    </row>
    <row r="5" spans="1:15">
      <c r="A5" s="2"/>
      <c r="B5" s="219"/>
      <c r="C5" s="194"/>
      <c r="D5" s="240"/>
      <c r="E5" s="194"/>
      <c r="F5" s="219"/>
      <c r="G5" s="193"/>
      <c r="H5" s="193"/>
      <c r="I5" s="193"/>
      <c r="J5" s="193"/>
      <c r="K5" s="194"/>
      <c r="L5" s="219"/>
      <c r="M5" s="193"/>
      <c r="N5" s="236"/>
      <c r="O5" s="2"/>
    </row>
    <row r="6" spans="1:15">
      <c r="A6" s="2"/>
      <c r="B6" s="219"/>
      <c r="C6" s="194"/>
      <c r="D6" s="240"/>
      <c r="E6" s="194"/>
      <c r="F6" s="219"/>
      <c r="G6" s="193"/>
      <c r="H6" s="193"/>
      <c r="I6" s="193"/>
      <c r="J6" s="193"/>
      <c r="K6" s="194"/>
      <c r="L6" s="219"/>
      <c r="M6" s="193"/>
      <c r="N6" s="236"/>
      <c r="O6" s="2"/>
    </row>
    <row r="7" spans="1:15">
      <c r="A7" s="2"/>
      <c r="B7" s="219"/>
      <c r="C7" s="194"/>
      <c r="D7" s="240"/>
      <c r="E7" s="194"/>
      <c r="F7" s="219"/>
      <c r="G7" s="193"/>
      <c r="H7" s="193"/>
      <c r="I7" s="193"/>
      <c r="J7" s="193"/>
      <c r="K7" s="194"/>
      <c r="L7" s="219"/>
      <c r="M7" s="193"/>
      <c r="N7" s="236"/>
      <c r="O7" s="2"/>
    </row>
    <row r="8" spans="1:15">
      <c r="A8" s="2"/>
      <c r="B8" s="219"/>
      <c r="C8" s="194"/>
      <c r="D8" s="240"/>
      <c r="E8" s="194"/>
      <c r="F8" s="219"/>
      <c r="G8" s="193"/>
      <c r="H8" s="193"/>
      <c r="I8" s="193"/>
      <c r="J8" s="193"/>
      <c r="K8" s="194"/>
      <c r="L8" s="234"/>
      <c r="M8" s="195"/>
      <c r="N8" s="237"/>
      <c r="O8" s="2"/>
    </row>
    <row r="9" spans="1:15" ht="16" customHeight="1">
      <c r="A9" s="2"/>
      <c r="B9" s="62" t="s">
        <v>65</v>
      </c>
      <c r="C9" s="105" t="s">
        <v>13</v>
      </c>
      <c r="D9" s="106"/>
      <c r="E9" s="107"/>
      <c r="F9" s="108"/>
      <c r="G9" s="68" t="s">
        <v>60</v>
      </c>
      <c r="H9" s="68" t="s">
        <v>15</v>
      </c>
      <c r="I9" s="68" t="s">
        <v>84</v>
      </c>
      <c r="J9" s="68" t="s">
        <v>85</v>
      </c>
      <c r="K9" s="109" t="s">
        <v>86</v>
      </c>
      <c r="L9" s="70" t="s">
        <v>87</v>
      </c>
      <c r="M9" s="68" t="s">
        <v>88</v>
      </c>
      <c r="N9" s="110" t="s">
        <v>18</v>
      </c>
      <c r="O9" s="2"/>
    </row>
    <row r="10" spans="1:15">
      <c r="A10" s="2"/>
      <c r="B10" s="82">
        <v>1</v>
      </c>
      <c r="C10" s="111"/>
      <c r="D10" s="112"/>
      <c r="E10" s="79" t="str">
        <f>IF(COUNTA(C$10,$C$13,$C$17,$C$24)=3, ROUND(AVERAGE($C$10,$C$13,$C$17,$C$24),0),"Keine oder zu viele fehlende Werte")</f>
        <v>Keine oder zu viele fehlende Werte</v>
      </c>
      <c r="F10" s="238" t="s">
        <v>89</v>
      </c>
      <c r="G10" t="s">
        <v>90</v>
      </c>
      <c r="H10">
        <f>SUM(C10,C13,C17,C24)</f>
        <v>0</v>
      </c>
      <c r="J10" t="str">
        <f>IF(I10="","",(((I10-5)/2)*10)+50)</f>
        <v/>
      </c>
      <c r="K10" s="81" t="str">
        <f>IF(I10=1,"0-4",IF(I10=2,"4-11",IF(I10=3,"11-23",IF(I10=4,"23-40",IF(I10=5,"40-60",IF(I10=6,"60-77",IF(I10=7,"77-89",IF(I10=8,"89-96",IF(I10=9,"97-100","Bitte korrekten Stanine angeben")))))))))</f>
        <v>Bitte korrekten Stanine angeben</v>
      </c>
      <c r="L10" s="80" t="str">
        <f>IF((I10-3)/(2*SQRT(1-0.75))&lt;-3.13,"0.01%",IF((I10-3)/(2*SQRT(1-0.75))&lt;-2.38,"1%",IF((I10-3)/(2*SQRT(1-0.75))&lt;-1.64,"5%",IF((I10-3)/(2*SQRT(1-0.75))&lt;-1.28,"10%",IF((I10-3)/(2*SQRT(1-0.75))&lt;-0.84,"20%","&gt; 20%")))))</f>
        <v>1%</v>
      </c>
      <c r="M10" t="str">
        <f>IF((I10-7)/(2*SQRT(1-0.75))&gt;3.13,"0.01%",IF((I10-7)/(2*SQRT(1-0.75))&gt;2.38,"1%",IF((I10-7)/(2*SQRT(1-0.75))&gt;1.64,"5%",IF((I10-7)/(2*SQRT(1-0.75))&gt;1.28,"10%",IF((I10-7)/(2*SQRT(1-0.75))&gt;0.84,"20%","&gt; 20%")))))</f>
        <v>&gt; 20%</v>
      </c>
      <c r="N10" s="79" t="s">
        <v>160</v>
      </c>
      <c r="O10" s="2"/>
    </row>
    <row r="11" spans="1:15">
      <c r="A11" s="2"/>
      <c r="B11" s="82">
        <v>2</v>
      </c>
      <c r="C11" s="111"/>
      <c r="D11" s="112"/>
      <c r="E11" s="79" t="str">
        <f>IF(COUNTA($C$11,$C$15,$C$19,$C$21)=3, ROUND(AVERAGE($C$11,$C$15,$C$19,$C$21),0),"Keine oder zu viele fehlende Werte")</f>
        <v>Keine oder zu viele fehlende Werte</v>
      </c>
      <c r="F11" s="238"/>
      <c r="G11" t="s">
        <v>91</v>
      </c>
      <c r="H11">
        <f>SUM(C43,C53,C54,C57)</f>
        <v>0</v>
      </c>
      <c r="J11" t="str">
        <f>IF(I11="","",(((I11-5)/2)*10)+50)</f>
        <v/>
      </c>
      <c r="K11" s="81" t="str">
        <f>IF(I11=1,"0-4",IF(I11=2,"4-11",IF(I11=3,"11-23",IF(I11=4,"23-40",IF(I11=5,"40-60",IF(I11=6,"60-77",IF(I11=7,"77-89",IF(I11=8,"89-96",IF(I11=9,"97-100","Bitte korrekten Stanine angeben")))))))))</f>
        <v>Bitte korrekten Stanine angeben</v>
      </c>
      <c r="L11" s="80" t="str">
        <f>IF((I11-3)/(2*SQRT(1-0.7))&lt;-3.13,"0.01%",IF((I11-3)/(2*SQRT(1-0.7))&lt;-2.38,"1%",IF((I11-3)/(2*SQRT(1-0.7))&lt;-1.64,"5%",IF((I11-3)/(2*SQRT(1-0.7))&lt;-1.28,"10%",IF((I11-3)/(2*SQRT(1-0.7))&lt;-0.84,"20%","&gt; 20%")))))</f>
        <v>1%</v>
      </c>
      <c r="M11" t="str">
        <f>IF((I11-7)/(2*SQRT(1-0.7))&gt;3.13,"0.01%",IF((I11-7)/(2*SQRT(1-0.7))&gt;2.38,"1%",IF((I11-7)/(2*SQRT(1-0.7))&gt;1.64,"5%",IF((I11-7)/(2*SQRT(1-0.7))&gt;1.28,"10%",IF((I11-7)/(2*SQRT(1-0.7))&gt;0.84,"20%","&gt; 20%")))))</f>
        <v>&gt; 20%</v>
      </c>
      <c r="N11" s="79" t="s">
        <v>161</v>
      </c>
      <c r="O11" s="2"/>
    </row>
    <row r="12" spans="1:15">
      <c r="A12" s="2"/>
      <c r="B12" s="82">
        <v>3</v>
      </c>
      <c r="C12" s="111"/>
      <c r="D12" s="112"/>
      <c r="E12" s="79" t="str">
        <f>IF(COUNTA($C$12,$C$14,$C$23,$C$25)=3, ROUND(AVERAGE($C$12,$C$14,$C$23,$C$25),0),"Keine oder zu viele fehlende Werte")</f>
        <v>Keine oder zu viele fehlende Werte</v>
      </c>
      <c r="F12" s="238"/>
      <c r="G12" t="s">
        <v>92</v>
      </c>
      <c r="H12">
        <f>SUM(C28,C31,C37,C39)</f>
        <v>0</v>
      </c>
      <c r="J12" t="str">
        <f>IF(I12="","",(((I12-5)/2)*10)+50)</f>
        <v/>
      </c>
      <c r="K12" s="81" t="str">
        <f>IF(I12=1,"0-4",IF(I12=2,"4-11",IF(I12=3,"11-23",IF(I12=4,"23-40",IF(I12=5,"40-60",IF(I12=6,"60-77",IF(I12=7,"77-89",IF(I12=8,"89-96",IF(I12=9,"97-100","Bitte korrekten Stanine angeben")))))))))</f>
        <v>Bitte korrekten Stanine angeben</v>
      </c>
      <c r="L12" s="80" t="str">
        <f>IF((I12-3)/(2*SQRT(1-0.7))&lt;-3.13,"0.01%",IF((I12-3)/(2*SQRT(1-0.7))&lt;-2.38,"1%",IF((I12-3)/(2*SQRT(1-0.7))&lt;-1.64,"5%",IF((I12-3)/(2*SQRT(1-0.7))&lt;-1.28,"10%",IF((I12-3)/(2*SQRT(1-0.7))&lt;-0.84,"20%","&gt; 20%")))))</f>
        <v>1%</v>
      </c>
      <c r="M12" t="str">
        <f>IF((I12-7)/(2*SQRT(1-0.7))&gt;3.13,"0.01%",IF((I12-7)/(2*SQRT(1-0.7))&gt;2.38,"1%",IF((I12-7)/(2*SQRT(1-0.7))&gt;1.64,"5%",IF((I12-7)/(2*SQRT(1-0.7))&gt;1.28,"10%",IF((I12-7)/(2*SQRT(1-0.7))&gt;0.84,"20%","&gt; 20%")))))</f>
        <v>&gt; 20%</v>
      </c>
      <c r="N12" s="79" t="s">
        <v>161</v>
      </c>
      <c r="O12" s="2"/>
    </row>
    <row r="13" spans="1:15">
      <c r="A13" s="2"/>
      <c r="B13" s="82">
        <v>4</v>
      </c>
      <c r="C13" s="111"/>
      <c r="D13" s="112"/>
      <c r="E13" s="79" t="str">
        <f>IF(COUNTA(C$10,$C$13,$C$17,$C$24)=3, ROUND(AVERAGE($C$10,$C$13,$C$17,$C$24),0),"Keine oder zu viele fehlende Werte")</f>
        <v>Keine oder zu viele fehlende Werte</v>
      </c>
      <c r="F13" s="238"/>
      <c r="G13" t="s">
        <v>93</v>
      </c>
      <c r="H13">
        <f>SUM(C47,C48,C52,C56)</f>
        <v>0</v>
      </c>
      <c r="J13" t="str">
        <f>IF(I13="","",(((I13-5)/2)*10)+50)</f>
        <v/>
      </c>
      <c r="K13" s="81" t="str">
        <f>IF(I13=1,"0-4",IF(I13=2,"4-11",IF(I13=3,"11-23",IF(I13=4,"23-40",IF(I13=5,"40-60",IF(I13=6,"60-77",IF(I13=7,"77-89",IF(I13=8,"89-96",IF(I13=9,"97-100","Bitte korrekten Stanine angeben")))))))))</f>
        <v>Bitte korrekten Stanine angeben</v>
      </c>
      <c r="L13" s="80" t="str">
        <f>IF((I13-3)/(2*SQRT(1-0.68))&lt;-3.13,"0.01%",IF((I13-3)/(2*SQRT(1-0.68))&lt;-2.38,"1%",IF((I13-3)/(2*SQRT(1-0.68))&lt;-1.64,"5%",IF((I13-3)/(2*SQRT(1-0.68))&lt;-1.28,"10%",IF((I13-3)/(2*SQRT(1-0.68))&lt;-0.84,"20%","&gt; 20%")))))</f>
        <v>1%</v>
      </c>
      <c r="M13" t="str">
        <f>IF((I13-7)/(2*SQRT(1-0.68))&gt;3.13,"0.01%",IF((I13-7)/(2*SQRT(1-0.68))&gt;2.38,"1%",IF((I13-7)/(2*SQRT(1-0.68))&gt;1.64,"5%",IF((I13-7)/(2*SQRT(1-0.68))&gt;1.28,"10%",IF((I13-7)/(2*SQRT(1-0.68))&gt;0.84,"20%","&gt; 20%")))))</f>
        <v>&gt; 20%</v>
      </c>
      <c r="N13" s="79" t="s">
        <v>162</v>
      </c>
      <c r="O13" s="2"/>
    </row>
    <row r="14" spans="1:15" ht="18" customHeight="1">
      <c r="A14" s="2"/>
      <c r="B14" s="82">
        <v>5</v>
      </c>
      <c r="C14" s="111"/>
      <c r="D14" s="112"/>
      <c r="E14" s="79" t="str">
        <f>IF(COUNTA($C$12,$C$14,$C$23,$C$25)=3, ROUND(AVERAGE($C$12,$C$14,$C$23,$C$25),0),"Keine oder zu viele fehlende Werte")</f>
        <v>Keine oder zu viele fehlende Werte</v>
      </c>
      <c r="F14" s="238"/>
      <c r="G14" t="s">
        <v>94</v>
      </c>
      <c r="H14">
        <f>SUM(C26,C29,C35,C40)</f>
        <v>0</v>
      </c>
      <c r="J14" t="str">
        <f>IF(I14="","",(((I14-5)/2)*10)+50)</f>
        <v/>
      </c>
      <c r="K14" s="81" t="str">
        <f>IF(I14=1,"0-4",IF(I14=2,"4-11",IF(I14=3,"11-23",IF(I14=4,"23-40",IF(I14=5,"40-60",IF(I14=6,"60-77",IF(I14=7,"77-89",IF(I14=8,"89-96",IF(I14=9,"97-100","Bitte korrekten Stanine angeben")))))))))</f>
        <v>Bitte korrekten Stanine angeben</v>
      </c>
      <c r="L14" s="80" t="str">
        <f>IF((I14-3)/(2*SQRT(1-0.77))&lt;-3.13,"0.01%",IF((I14-3)/(2*SQRT(1-0.77))&lt;-2.38,"1%",IF((I14-3)/(2*SQRT(1-0.77))&lt;-1.64,"5%",IF((I14-3)/(2*SQRT(1-0.77))&lt;-1.28,"10%",IF((I14-3)/(2*SQRT(1-0.77))&lt;-0.84,"20%","&gt; 20%")))))</f>
        <v>1%</v>
      </c>
      <c r="M14" t="str">
        <f>IF((I14-7)/(2*SQRT(1-0.77))&gt;3.13,"0.01%",IF((I14-7)/(2*SQRT(1-0.77))&gt;2.38,"1%",IF((I14-7)/(2*SQRT(1-0.77))&gt;1.64,"5%",IF((I14-7)/(2*SQRT(1-0.77))&gt;1.28,"10%",IF((I14-7)/(2*SQRT(1-0.77))&gt;0.84,"20%","&gt; 20%")))))</f>
        <v>&gt; 20%</v>
      </c>
      <c r="N14" s="79" t="s">
        <v>163</v>
      </c>
      <c r="O14" s="2"/>
    </row>
    <row r="15" spans="1:15">
      <c r="A15" s="2"/>
      <c r="B15" s="82">
        <v>6</v>
      </c>
      <c r="C15" s="111"/>
      <c r="D15" s="112"/>
      <c r="E15" s="79" t="str">
        <f>IF(COUNTA($C$11,$C$15,$C$19,$C$21)=3, ROUND(AVERAGE($C$11,$C$15,$C$19,$C$21),0),"Keine oder zu viele fehlende Werte")</f>
        <v>Keine oder zu viele fehlende Werte</v>
      </c>
      <c r="F15" s="113"/>
      <c r="K15" s="81"/>
      <c r="L15" s="80"/>
      <c r="N15" s="79"/>
      <c r="O15" s="2"/>
    </row>
    <row r="16" spans="1:15">
      <c r="A16" s="2"/>
      <c r="B16" s="82">
        <v>7</v>
      </c>
      <c r="C16" s="111"/>
      <c r="D16" s="112"/>
      <c r="E16" s="79" t="str">
        <f>IF(COUNTA($C$16,$C$18,$C$20,$C$22)=3, ROUND(AVERAGE($C$16,$C$18,$C$20,$C$22),0),"Keine oder zu viele fehlende Werte")</f>
        <v>Keine oder zu viele fehlende Werte</v>
      </c>
      <c r="F16" s="238" t="s">
        <v>95</v>
      </c>
      <c r="G16" t="s">
        <v>96</v>
      </c>
      <c r="H16">
        <f>SUM(C30,C32,C34,C36)</f>
        <v>0</v>
      </c>
      <c r="J16" t="str">
        <f t="shared" ref="J16:J22" si="0">IF(I16="","",(((I16-5)/2)*10)+50)</f>
        <v/>
      </c>
      <c r="K16" s="81" t="str">
        <f t="shared" ref="K16:K22" si="1">IF(I16=1,"0-4",IF(I16=2,"4-11",IF(I16=3,"11-23",IF(I16=4,"23-40",IF(I16=5,"40-60",IF(I16=6,"60-77",IF(I16=7,"77-89",IF(I16=8,"89-96",IF(I16=9,"97-100","Bitte korrekten Stanine angeben")))))))))</f>
        <v>Bitte korrekten Stanine angeben</v>
      </c>
      <c r="L16" s="80" t="str">
        <f>IF((I16-3)/(2*SQRT(1-0.61))&lt;-3.13,"0.01%",IF((I16-3)/(2*SQRT(1-0.61))&lt;-2.38,"1%",IF((I16-3)/(2*SQRT(1-0.61))&lt;-1.64,"5%",IF((I16-3)/(2*SQRT(1-0.61))&lt;-1.28,"10%",IF((I16-3)/(2*SQRT(1-0.61))&lt;-0.84,"20%","&gt; 20%")))))</f>
        <v>1%</v>
      </c>
      <c r="M16" t="str">
        <f>IF((I16-7)/(2*SQRT(1-0.61))&gt;3.13,"0.01%",IF((I16-7)/(2*SQRT(1-0.61))&gt;2.38,"1%",IF((I16-7)/(2*SQRT(1-0.61))&gt;1.64,"5%",IF((I16-7)/(2*SQRT(1-0.61))&gt;1.28,"10%",IF((I16-7)/(2*SQRT(1-0.61))&gt;0.84,"20%","&gt; 20%")))))</f>
        <v>&gt; 20%</v>
      </c>
      <c r="N16" s="79" t="s">
        <v>164</v>
      </c>
      <c r="O16" s="2"/>
    </row>
    <row r="17" spans="1:15">
      <c r="A17" s="2"/>
      <c r="B17" s="82">
        <v>8</v>
      </c>
      <c r="C17" s="111"/>
      <c r="D17" s="112"/>
      <c r="E17" s="79" t="str">
        <f>IF(COUNTA(C$10,$C$13,$C$17,$C$24)=3, ROUND(AVERAGE($C$10,$C$13,$C$17,$C$24),0),"Keine oder zu viele fehlende Werte")</f>
        <v>Keine oder zu viele fehlende Werte</v>
      </c>
      <c r="F17" s="238"/>
      <c r="G17" t="s">
        <v>97</v>
      </c>
      <c r="H17">
        <f>SUM(C16,C18,C20,C22)</f>
        <v>0</v>
      </c>
      <c r="J17" t="str">
        <f t="shared" si="0"/>
        <v/>
      </c>
      <c r="K17" s="81" t="str">
        <f t="shared" si="1"/>
        <v>Bitte korrekten Stanine angeben</v>
      </c>
      <c r="L17" s="80" t="str">
        <f>IF((I17-3)/(2*SQRT(1-0.63))&lt;-3.13,"0.01%",IF((I17-3)/(2*SQRT(1-0.63))&lt;-2.38,"1%",IF((I17-3)/(2*SQRT(1-0.63))&lt;-1.64,"5%",IF((I17-3)/(2*SQRT(1-0.63))&lt;-1.28,"10%",IF((I17-3)/(2*SQRT(1-0.63))&lt;-0.84,"20%","&gt; 20%")))))</f>
        <v>1%</v>
      </c>
      <c r="M17" t="str">
        <f>IF((I17-7)/(2*SQRT(1-0.63))&gt;3.13,"0.01%",IF((I17-7)/(2*SQRT(1-0.63))&gt;2.38,"1%",IF((I17-7)/(2*SQRT(1-0.63))&gt;1.64,"5%",IF((I17-7)/(2*SQRT(1-0.63))&gt;1.28,"10%",IF((I17-7)/(2*SQRT(1-0.63))&gt;0.84,"20%","&gt; 20%")))))</f>
        <v>&gt; 20%</v>
      </c>
      <c r="N17" s="79" t="s">
        <v>165</v>
      </c>
      <c r="O17" s="2"/>
    </row>
    <row r="18" spans="1:15">
      <c r="A18" s="2"/>
      <c r="B18" s="82">
        <v>9</v>
      </c>
      <c r="C18" s="111"/>
      <c r="D18" s="112"/>
      <c r="E18" s="79" t="str">
        <f>IF(COUNTA($C$16,$C$18,$C$20,$C$22)=3, ROUND(AVERAGE($C$16,$C$18,$C$20,$C$22),0),"Keine oder zu viele fehlende Werte")</f>
        <v>Keine oder zu viele fehlende Werte</v>
      </c>
      <c r="F18" s="238"/>
      <c r="G18" t="s">
        <v>98</v>
      </c>
      <c r="H18">
        <f>SUM(C27,C33,C38,C41)</f>
        <v>0</v>
      </c>
      <c r="J18" t="str">
        <f t="shared" si="0"/>
        <v/>
      </c>
      <c r="K18" s="81" t="str">
        <f t="shared" si="1"/>
        <v>Bitte korrekten Stanine angeben</v>
      </c>
      <c r="L18" s="80" t="str">
        <f>IF((I18-3)/(2*SQRT(1-0.83))&lt;-3.13,"0.01%",IF((I18-3)/(2*SQRT(1-0.83))&lt;-2.38,"1%",IF((I18-3)/(2*SQRT(1-0.83))&lt;-1.64,"5%",IF((I18-3)/(2*SQRT(1-0.83))&lt;-1.28,"10%",IF((I18-3)/(2*SQRT(1-0.83))&lt;-0.84,"20%","&gt; 20%")))))</f>
        <v>0.01%</v>
      </c>
      <c r="M18" t="str">
        <f>IF((I18-7)/(2*SQRT(1-0.83))&gt;3.13,"0.01%",IF((I18-7)/(2*SQRT(1-0.83))&gt;2.38,"1%",IF((I18-7)/(2*SQRT(1-0.83))&gt;1.64,"5%",IF((I18-7)/(2*SQRT(1-0.83))&gt;1.28,"10%",IF((I18-7)/(2*SQRT(1-0.83))&gt;0.84,"20%","&gt; 20%")))))</f>
        <v>&gt; 20%</v>
      </c>
      <c r="N18" s="79" t="s">
        <v>166</v>
      </c>
      <c r="O18" s="2"/>
    </row>
    <row r="19" spans="1:15">
      <c r="A19" s="2"/>
      <c r="B19" s="82">
        <v>10</v>
      </c>
      <c r="C19" s="111"/>
      <c r="D19" s="112"/>
      <c r="E19" s="79" t="str">
        <f>IF(COUNTA($C$11,$C$15,$C$19,$C$21)=3, ROUND(AVERAGE($C$11,$C$15,$C$19,$C$21),0),"Keine oder zu viele fehlende Werte")</f>
        <v>Keine oder zu viele fehlende Werte</v>
      </c>
      <c r="F19" s="238"/>
      <c r="G19" t="s">
        <v>99</v>
      </c>
      <c r="H19">
        <f>SUM(C44,C46,C49,C51)</f>
        <v>0</v>
      </c>
      <c r="J19" t="str">
        <f t="shared" si="0"/>
        <v/>
      </c>
      <c r="K19" s="81" t="str">
        <f t="shared" si="1"/>
        <v>Bitte korrekten Stanine angeben</v>
      </c>
      <c r="L19" s="80" t="str">
        <f>IF((I19-3)/(2*SQRT(1-0.75))&lt;-3.13,"0.01%",IF((I19-3)/(2*SQRT(1-0.75))&lt;-2.38,"1%",IF((I19-3)/(2*SQRT(1-0.75))&lt;-1.64,"5%",IF((I19-3)/(2*SQRT(1-0.75))&lt;-1.28,"10%",IF((I19-3)/(2*SQRT(1-0.75))&lt;-0.84,"20%","&gt; 20%")))))</f>
        <v>1%</v>
      </c>
      <c r="M19" t="str">
        <f>IF((I19-7)/(2*SQRT(1-0.75))&gt;3.13,"0.01%",IF((I19-7)/(2*SQRT(1-0.75))&gt;2.38,"1%",IF((I19-7)/(2*SQRT(1-0.75))&gt;1.64,"5%",IF((I19-7)/(2*SQRT(1-0.75))&gt;1.28,"10%",IF((I19-7)/(2*SQRT(1-0.75))&gt;0.84,"20%","&gt; 20%")))))</f>
        <v>&gt; 20%</v>
      </c>
      <c r="N19" s="79" t="s">
        <v>160</v>
      </c>
      <c r="O19" s="2"/>
    </row>
    <row r="20" spans="1:15">
      <c r="A20" s="2"/>
      <c r="B20" s="82">
        <v>11</v>
      </c>
      <c r="C20" s="111"/>
      <c r="D20" s="112"/>
      <c r="E20" s="79" t="str">
        <f>IF(COUNTA($C$16,$C$18,$C$20,$C$22)=3, ROUND(AVERAGE($C$16,$C$18,$C$20,$C$22),0),"Keine oder zu viele fehlende Werte")</f>
        <v>Keine oder zu viele fehlende Werte</v>
      </c>
      <c r="F20" s="238"/>
      <c r="G20" t="s">
        <v>100</v>
      </c>
      <c r="H20">
        <f>SUM(C11,C15,C19,C21)</f>
        <v>0</v>
      </c>
      <c r="J20" t="str">
        <f t="shared" si="0"/>
        <v/>
      </c>
      <c r="K20" s="81" t="str">
        <f t="shared" si="1"/>
        <v>Bitte korrekten Stanine angeben</v>
      </c>
      <c r="L20" s="80" t="str">
        <f>IF((I20-3)/(2*SQRT(1-0.75))&lt;-3.13,"0.01%",IF((I20-3)/(2*SQRT(1-0.75))&lt;-2.38,"1%",IF((I20-3)/(2*SQRT(1-0.75))&lt;-1.64,"5%",IF((I20-3)/(2*SQRT(1-0.75))&lt;-1.28,"10%",IF((I20-3)/(2*SQRT(1-0.75))&lt;-0.84,"20%","&gt; 20%")))))</f>
        <v>1%</v>
      </c>
      <c r="M20" t="str">
        <f>IF((I20-7)/(2*SQRT(1-0.75))&gt;3.13,"0.01%",IF((I20-7)/(2*SQRT(1-0.75))&gt;2.38,"1%",IF((I20-7)/(2*SQRT(1-0.75))&gt;1.64,"5%",IF((I20-7)/(2*SQRT(1-0.75))&gt;1.28,"10%",IF((I20-7)/(2*SQRT(1-0.75))&gt;0.84,"20%","&gt; 20%")))))</f>
        <v>&gt; 20%</v>
      </c>
      <c r="N20" s="79" t="s">
        <v>160</v>
      </c>
      <c r="O20" s="2"/>
    </row>
    <row r="21" spans="1:15">
      <c r="A21" s="2"/>
      <c r="B21" s="82">
        <v>12</v>
      </c>
      <c r="C21" s="111"/>
      <c r="D21" s="112"/>
      <c r="E21" s="79" t="str">
        <f>IF(COUNTA($C$11,$C$15,$C$19,$C$21)=3, ROUND(AVERAGE($C$11,$C$15,$C$19,$C$21),0),"Keine oder zu viele fehlende Werte")</f>
        <v>Keine oder zu viele fehlende Werte</v>
      </c>
      <c r="F21" s="238"/>
      <c r="G21" t="s">
        <v>101</v>
      </c>
      <c r="H21">
        <f>SUM(C12,C14,C23,C25)</f>
        <v>0</v>
      </c>
      <c r="J21" t="str">
        <f t="shared" si="0"/>
        <v/>
      </c>
      <c r="K21" s="81" t="str">
        <f t="shared" si="1"/>
        <v>Bitte korrekten Stanine angeben</v>
      </c>
      <c r="L21" s="80" t="str">
        <f>IF((I21-3)/(2*SQRT(1-0.82))&lt;-3.13,"0.01%",IF((I21-3)/(2*SQRT(1-0.82))&lt;-2.38,"1%",IF((I21-3)/(2*SQRT(1-0.82))&lt;-1.64,"5%",IF((I21-3)/(2*SQRT(1-0.82))&lt;-1.28,"10%",IF((I21-3)/(2*SQRT(1-0.82))&lt;-0.84,"20%","&gt; 20%")))))</f>
        <v>0.01%</v>
      </c>
      <c r="M21" t="str">
        <f>IF((I21-7)/(2*SQRT(1-0.82))&gt;3.13,"0.01%",IF((I21-7)/(2*SQRT(1-0.82))&gt;2.38,"1%",IF((I21-7)/(2*SQRT(1-0.82))&gt;1.64,"5%",IF((I21-7)/(2*SQRT(1-0.82))&gt;1.28,"10%",IF((I21-7)/(2*SQRT(1-0.82))&gt;0.84,"20%","&gt; 20%")))))</f>
        <v>&gt; 20%</v>
      </c>
      <c r="N21" s="79" t="s">
        <v>167</v>
      </c>
      <c r="O21" s="2"/>
    </row>
    <row r="22" spans="1:15">
      <c r="A22" s="2"/>
      <c r="B22" s="82">
        <v>13</v>
      </c>
      <c r="C22" s="111"/>
      <c r="D22" s="112"/>
      <c r="E22" s="79" t="str">
        <f>IF(COUNTA($C$16,$C$18,$C$20,$C$22)=3, ROUND(AVERAGE($C$16,$C$18,$C$20,$C$22),0),"Keine oder zu viele fehlende Werte")</f>
        <v>Keine oder zu viele fehlende Werte</v>
      </c>
      <c r="F22" s="238"/>
      <c r="G22" t="s">
        <v>102</v>
      </c>
      <c r="H22">
        <f>SUM(C42,C45,C50,C55)</f>
        <v>0</v>
      </c>
      <c r="J22" t="str">
        <f t="shared" si="0"/>
        <v/>
      </c>
      <c r="K22" s="81" t="str">
        <f t="shared" si="1"/>
        <v>Bitte korrekten Stanine angeben</v>
      </c>
      <c r="L22" s="80" t="str">
        <f>IF((I22-3)/(2*SQRT(1-0.8))&lt;-3.13,"0.01%",IF((I22-3)/(2*SQRT(1-0.8))&lt;-2.38,"1%",IF((I22-3)/(2*SQRT(1-0.8))&lt;-1.64,"5%",IF((I22-3)/(2*SQRT(1-0.8))&lt;-1.28,"10%",IF((I22-3)/(2*SQRT(1-0.8))&lt;-0.84,"20%","&gt; 20%")))))</f>
        <v>0.01%</v>
      </c>
      <c r="M22" t="str">
        <f>IF((I22-7)/(2*SQRT(1-0.8))&gt;3.13,"0.01%",IF((I22-7)/(2*SQRT(1-0.8))&gt;2.38,"1%",IF((I22-7)/(2*SQRT(1-0.8))&gt;1.64,"5%",IF((I22-7)/(2*SQRT(1-0.8))&gt;1.28,"10%",IF((I22-7)/(2*SQRT(1-0.8))&gt;0.84,"20%","&gt; 20%")))))</f>
        <v>&gt; 20%</v>
      </c>
      <c r="N22" s="79" t="s">
        <v>168</v>
      </c>
      <c r="O22" s="2"/>
    </row>
    <row r="23" spans="1:15">
      <c r="A23" s="2"/>
      <c r="B23" s="82">
        <v>14</v>
      </c>
      <c r="C23" s="111"/>
      <c r="D23" s="112"/>
      <c r="E23" s="79" t="str">
        <f>IF(COUNTA($C$12,$C$14,$C$23,$C$25)=3, ROUND(AVERAGE($C$12,$C$14,$C$23,$C$25),0),"Keine oder zu viele fehlende Werte")</f>
        <v>Keine oder zu viele fehlende Werte</v>
      </c>
      <c r="F23" s="114"/>
      <c r="G23" s="2"/>
      <c r="H23" s="2"/>
      <c r="I23" s="2"/>
      <c r="J23" s="2"/>
      <c r="K23" s="115"/>
      <c r="L23" s="116"/>
      <c r="M23" s="2"/>
      <c r="N23" s="117"/>
      <c r="O23" s="2"/>
    </row>
    <row r="24" spans="1:15">
      <c r="A24" s="2"/>
      <c r="B24" s="82">
        <v>15</v>
      </c>
      <c r="C24" s="111"/>
      <c r="D24" s="112"/>
      <c r="E24" s="79" t="str">
        <f>IF(COUNTA(C$10,$C$13,$C$17,$C$24)=3, ROUND(AVERAGE($C$10,$C$13,$C$17,$C$24),0),"Keine oder zu viele fehlende Werte")</f>
        <v>Keine oder zu viele fehlende Werte</v>
      </c>
      <c r="F24" s="114"/>
      <c r="G24" s="92"/>
      <c r="H24" s="76" t="s">
        <v>15</v>
      </c>
      <c r="I24" s="76" t="s">
        <v>3</v>
      </c>
      <c r="J24" s="76"/>
      <c r="K24" s="94" t="s">
        <v>86</v>
      </c>
      <c r="L24" s="73" t="s">
        <v>62</v>
      </c>
      <c r="M24" s="76" t="s">
        <v>16</v>
      </c>
      <c r="N24" s="118"/>
      <c r="O24" s="2"/>
    </row>
    <row r="25" spans="1:15">
      <c r="A25" s="2"/>
      <c r="B25" s="82">
        <v>16</v>
      </c>
      <c r="C25" s="111"/>
      <c r="D25" s="112"/>
      <c r="E25" s="79" t="str">
        <f>IF(COUNTA($C$12,$C$14,$C$23,$C$25)=3, ROUND(AVERAGE($C$12,$C$14,$C$23,$C$25),0),"Keine oder zu viele fehlende Werte")</f>
        <v>Keine oder zu viele fehlende Werte</v>
      </c>
      <c r="F25" s="116"/>
      <c r="G25" t="s">
        <v>103</v>
      </c>
      <c r="H25">
        <f>SUM(H10:H14)</f>
        <v>0</v>
      </c>
      <c r="K25" s="81"/>
      <c r="L25" s="80" t="str">
        <f>IF(SUM(I25-35)/(10*SQRT(1-0.91))&lt;-3.13,"0.01%",IF(SUM(I25-35)/(10*SQRT(1-0.91))&lt;-2.38,"1%",IF(SUM(I25-35)/(10*SQRT(1-0.91))&lt;-1.64,"5%",IF(SUM(I25-35)/(10*SQRT(1-0.91))&lt;-1.28,"10%",IF(SUM(I25-35)/(10*SQRT(1-0.91))&lt;-0.84,"20%","&gt; 20%")))))</f>
        <v>0.01%</v>
      </c>
      <c r="M25" t="str">
        <f>IF(SUM(I25-65)/(10*SQRT(1-0.91))&gt;3.13,"0.01%",IF(SUM(I25-65)/(10*SQRT(1-0.91))&gt;2.38,"1%",IF(SUM(I25-65)/(10*SQRT(1-0.91))&gt;1.64,"5%",IF(SUM(I25-65)/(10*SQRT(1-0.91))&gt;1.28,"10%",IF(SUM(I25-65)/(10*SQRT(1-0.91))&gt;0.84,"20%","&gt; 20%")))))</f>
        <v>&gt; 20%</v>
      </c>
      <c r="N25" s="79" t="s">
        <v>169</v>
      </c>
      <c r="O25" s="2"/>
    </row>
    <row r="26" spans="1:15">
      <c r="A26" s="2"/>
      <c r="B26" s="82">
        <v>17</v>
      </c>
      <c r="C26" s="111"/>
      <c r="D26" s="112"/>
      <c r="E26" s="79" t="str">
        <f>IF(COUNTA($C$26,$C$29,$C$35,$C$40)=3, ROUND(AVERAGE($C$26,$C$29,$C$35,$C$40),0),"Keine oder zu viele fehlende Werte")</f>
        <v>Keine oder zu viele fehlende Werte</v>
      </c>
      <c r="F26" s="116"/>
      <c r="G26" t="s">
        <v>104</v>
      </c>
      <c r="H26">
        <f>SUM(H16:H22)</f>
        <v>0</v>
      </c>
      <c r="K26" s="81"/>
      <c r="L26" s="80" t="str">
        <f>IF(SUM(I26-35)/(10*SQRT(1-0.93))&lt;-3.13,"0.01%",IF(SUM(I26-35)/(10*SQRT(1-0.93))&lt;-2.38,"1%",IF(SUM(I26-35)/(10*SQRT(1-0.93))&lt;-1.64,"5%",IF(SUM(I26-35)/(10*SQRT(1-0.93))&lt;-1.28,"10%",IF(SUM(I26-35)/(10*SQRT(1-0.93))&lt;-0.84,"20%","&gt; 20%")))))</f>
        <v>0.01%</v>
      </c>
      <c r="M26" t="str">
        <f>IF(SUM(I26-65)/(10*SQRT(1-0.93))&gt;3.13,"0.01%",IF(SUM(I26-65)/(10*SQRT(1-0.93))&gt;2.38,"1%",IF(SUM(I26-65)/(10*SQRT(1-0.93))&gt;1.64,"5%",IF(SUM(I26-65)/(10*SQRT(1-0.93))&gt;1.28,"10%",IF(SUM(I26-65)/(10*SQRT(1-0.93))&gt;0.84,"20%","&gt; 20%")))))</f>
        <v>&gt; 20%</v>
      </c>
      <c r="N26" s="79" t="s">
        <v>170</v>
      </c>
      <c r="O26" s="2"/>
    </row>
    <row r="27" spans="1:15">
      <c r="A27" s="2"/>
      <c r="B27" s="82">
        <v>18</v>
      </c>
      <c r="C27" s="111"/>
      <c r="D27" s="112"/>
      <c r="E27" s="79" t="str">
        <f>IF(COUNTA($C$27,$C$33,$C$38,$C$41)=3, ROUND(AVERAGE($C$27,$C$33,$C$38,$C$41),0),"Keine oder zu viele fehlende Werte")</f>
        <v>Keine oder zu viele fehlende Werte</v>
      </c>
      <c r="F27" s="116"/>
      <c r="G27" t="s">
        <v>105</v>
      </c>
      <c r="H27">
        <f>SUM(H25:H26)</f>
        <v>0</v>
      </c>
      <c r="K27" s="81"/>
      <c r="L27" s="80" t="str">
        <f>IF(SUM(I27-35)/(10*SQRT(1-0.95))&lt;-3.13,"0.01%",IF(SUM(I27-35)/(10*SQRT(1-0.95))&lt;-2.38,"1%",IF(SUM(I27-35)/(10*SQRT(1-0.95))&lt;-1.64,"5%",IF(SUM(I27-35)/(10*SQRT(1-0.95))&lt;-1.28,"10%",IF(SUM(I27-35)/(10*SQRT(1-0.95))&lt;-0.84,"20%","&gt; 20%")))))</f>
        <v>0.01%</v>
      </c>
      <c r="M27" t="str">
        <f>IF(SUM(I27-65)/(10*SQRT(1-0.95))&gt;3.13,"0.01%",IF(SUM(I27-65)/(10*SQRT(1-0.95))&gt;2.38,"1%",IF(SUM(I27-65)/(10*SQRT(1-0.95))&gt;1.64,"5%",IF(SUM(I27-65)/(10*SQRT(1-0.95))&gt;1.28,"10%",IF(SUM(I27-65)/(10*SQRT(1-0.95))&gt;0.84,"20%","&gt; 20%")))))</f>
        <v>&gt; 20%</v>
      </c>
      <c r="N27" s="79" t="s">
        <v>171</v>
      </c>
      <c r="O27" s="2"/>
    </row>
    <row r="28" spans="1:15" ht="17" thickBot="1">
      <c r="A28" s="2"/>
      <c r="B28" s="82">
        <v>19</v>
      </c>
      <c r="C28" s="111"/>
      <c r="D28" s="112"/>
      <c r="E28" s="79" t="str">
        <f>IF(COUNTA($C$28,$C$31,$C$37,$C$39)=3, ROUND(AVERAGE($C$28,$C$31,$C$37,$C$39),0),"Keine oder zu viele fehlende Werte")</f>
        <v>Keine oder zu viele fehlende Werte</v>
      </c>
      <c r="F28" s="119"/>
      <c r="G28" s="120"/>
      <c r="H28" s="120"/>
      <c r="I28" s="120"/>
      <c r="J28" s="120"/>
      <c r="K28" s="121"/>
      <c r="L28" s="119"/>
      <c r="M28" s="120"/>
      <c r="N28" s="122"/>
      <c r="O28" s="2"/>
    </row>
    <row r="29" spans="1:15">
      <c r="A29" s="2"/>
      <c r="B29" s="82">
        <v>20</v>
      </c>
      <c r="C29" s="111"/>
      <c r="D29" s="112"/>
      <c r="E29" s="79" t="str">
        <f>IF(COUNTA($C$26,$C$29,$C$35,$C$40)=3, ROUND(AVERAGE($C$26,$C$29,$C$35,$C$40),0),"Keine oder zu viele fehlende Werte")</f>
        <v>Keine oder zu viele fehlende Werte</v>
      </c>
      <c r="F29" s="2"/>
      <c r="G29" s="2"/>
      <c r="H29" s="2"/>
      <c r="I29" s="2"/>
      <c r="J29" s="2"/>
      <c r="K29" s="2"/>
      <c r="L29" s="2"/>
      <c r="M29" s="2"/>
      <c r="N29" s="2"/>
      <c r="O29" s="2"/>
    </row>
    <row r="30" spans="1:15">
      <c r="A30" s="2"/>
      <c r="B30" s="82">
        <v>21</v>
      </c>
      <c r="C30" s="111"/>
      <c r="D30" s="112"/>
      <c r="E30" s="79" t="str">
        <f>IF(COUNTA($C$30,$C$32,$C$34,$C$36)=3, ROUND(AVERAGE($C$30,$C$32,$C$34,$C$36),0),"Keine oder zu viele fehlende Werte")</f>
        <v>Keine oder zu viele fehlende Werte</v>
      </c>
      <c r="F30" s="2"/>
      <c r="G30" s="2"/>
      <c r="H30" s="2"/>
      <c r="I30" s="2"/>
      <c r="J30" s="2"/>
      <c r="K30" s="2"/>
      <c r="L30" s="2"/>
      <c r="M30" s="2"/>
      <c r="N30" s="2"/>
      <c r="O30" s="2"/>
    </row>
    <row r="31" spans="1:15">
      <c r="A31" s="2"/>
      <c r="B31" s="82">
        <v>22</v>
      </c>
      <c r="C31" s="111"/>
      <c r="D31" s="112"/>
      <c r="E31" s="79" t="str">
        <f>IF(COUNTA($C$28,$C$31,$C$37,$C$39)=3, ROUND(AVERAGE($C$28,$C$31,$C$37,$C$39),0),"Keine oder zu viele fehlende Werte")</f>
        <v>Keine oder zu viele fehlende Werte</v>
      </c>
      <c r="F31" s="2"/>
      <c r="G31" s="2"/>
      <c r="H31" s="2"/>
      <c r="I31" s="2"/>
      <c r="J31" s="2"/>
      <c r="K31" s="2"/>
      <c r="L31" s="2"/>
      <c r="M31" s="2"/>
      <c r="N31" s="2"/>
      <c r="O31" s="2"/>
    </row>
    <row r="32" spans="1:15">
      <c r="A32" s="2"/>
      <c r="B32" s="82">
        <v>23</v>
      </c>
      <c r="C32" s="111"/>
      <c r="D32" s="112"/>
      <c r="E32" s="79" t="str">
        <f>IF(COUNTA($C$30,$C$32,$C$34,$C$36)=3, ROUND(AVERAGE($C$30,$C$32,$C$34,$C$36),0),"Keine oder zu viele fehlende Werte")</f>
        <v>Keine oder zu viele fehlende Werte</v>
      </c>
      <c r="F32" s="2"/>
      <c r="G32" s="2"/>
      <c r="H32" s="2"/>
      <c r="I32" s="2"/>
      <c r="J32" s="2"/>
      <c r="K32" s="2"/>
      <c r="L32" s="2"/>
      <c r="M32" s="2"/>
      <c r="N32" s="2"/>
      <c r="O32" s="2"/>
    </row>
    <row r="33" spans="1:15">
      <c r="A33" s="2"/>
      <c r="B33" s="82">
        <v>24</v>
      </c>
      <c r="C33" s="111"/>
      <c r="D33" s="112"/>
      <c r="E33" s="79" t="str">
        <f>IF(COUNTA($C$27,$C$33,$C$38,$C$41)=3, ROUND(AVERAGE($C$27,$C$33,$C$38,$C$41),0),"Keine oder zu viele fehlende Werte")</f>
        <v>Keine oder zu viele fehlende Werte</v>
      </c>
      <c r="F33" s="2"/>
      <c r="G33" s="2"/>
      <c r="H33" s="2"/>
      <c r="I33" s="2"/>
      <c r="J33" s="2"/>
      <c r="K33" s="2"/>
      <c r="L33" s="2"/>
      <c r="M33" s="2"/>
      <c r="N33" s="2"/>
      <c r="O33" s="2"/>
    </row>
    <row r="34" spans="1:15">
      <c r="A34" s="2"/>
      <c r="B34" s="82">
        <v>25</v>
      </c>
      <c r="C34" s="111"/>
      <c r="D34" s="112"/>
      <c r="E34" s="79" t="str">
        <f>IF(COUNTA($C$30,$C$32,$C$34,$C$36)=3, ROUND(AVERAGE($C$30,$C$32,$C$34,$C$36),0),"Keine oder zu viele fehlende Werte")</f>
        <v>Keine oder zu viele fehlende Werte</v>
      </c>
      <c r="F34" s="2"/>
      <c r="G34" s="2"/>
      <c r="H34" s="2"/>
      <c r="I34" s="2"/>
      <c r="J34" s="2"/>
      <c r="K34" s="2"/>
      <c r="L34" s="2"/>
      <c r="M34" s="2"/>
      <c r="N34" s="2"/>
      <c r="O34" s="2"/>
    </row>
    <row r="35" spans="1:15">
      <c r="A35" s="2"/>
      <c r="B35" s="82">
        <v>26</v>
      </c>
      <c r="C35" s="111"/>
      <c r="D35" s="112"/>
      <c r="E35" s="79" t="str">
        <f>IF(COUNTA($C$26,$C$29,$C$35,$C$40)=3, ROUND(AVERAGE($C$26,$C$29,$C$35,$C$40),0),"Keine oder zu viele fehlende Werte")</f>
        <v>Keine oder zu viele fehlende Werte</v>
      </c>
      <c r="F35" s="2"/>
      <c r="G35" s="2"/>
      <c r="H35" s="2"/>
      <c r="I35" s="2"/>
      <c r="J35" s="2"/>
      <c r="K35" s="2"/>
      <c r="L35" s="2"/>
      <c r="M35" s="2"/>
      <c r="N35" s="2"/>
      <c r="O35" s="2"/>
    </row>
    <row r="36" spans="1:15">
      <c r="A36" s="2"/>
      <c r="B36" s="82">
        <v>27</v>
      </c>
      <c r="C36" s="111"/>
      <c r="D36" s="112"/>
      <c r="E36" s="79" t="str">
        <f>IF(COUNTA($C$30,$C$32,$C$34,$C$36)=3, ROUND(AVERAGE($C$30,$C$32,$C$34,$C$36),0),"Keine oder zu viele fehlende Werte")</f>
        <v>Keine oder zu viele fehlende Werte</v>
      </c>
      <c r="F36" s="2"/>
      <c r="G36" s="2"/>
      <c r="H36" s="2"/>
      <c r="I36" s="2"/>
      <c r="J36" s="2"/>
      <c r="K36" s="2"/>
      <c r="L36" s="2"/>
      <c r="M36" s="2"/>
      <c r="N36" s="2"/>
      <c r="O36" s="2"/>
    </row>
    <row r="37" spans="1:15" ht="16" customHeight="1">
      <c r="A37" s="2"/>
      <c r="B37" s="82">
        <v>28</v>
      </c>
      <c r="C37" s="111"/>
      <c r="D37" s="112"/>
      <c r="E37" s="79" t="str">
        <f>IF(COUNTA($C$28,$C$31,$C$37,$C$39)=3, ROUND(AVERAGE($C$28,$C$31,$C$37,$C$39),0),"Keine oder zu viele fehlende Werte")</f>
        <v>Keine oder zu viele fehlende Werte</v>
      </c>
      <c r="F37" s="2"/>
      <c r="G37" s="2"/>
      <c r="H37" s="2"/>
      <c r="I37" s="2"/>
      <c r="J37" s="2"/>
      <c r="K37" s="2"/>
      <c r="L37" s="2"/>
      <c r="M37" s="2"/>
      <c r="N37" s="2"/>
      <c r="O37" s="2"/>
    </row>
    <row r="38" spans="1:15">
      <c r="A38" s="2"/>
      <c r="B38" s="82">
        <v>29</v>
      </c>
      <c r="C38" s="111"/>
      <c r="D38" s="112"/>
      <c r="E38" s="79" t="str">
        <f>IF(COUNTA($C$27,$C$33,$C$38,$C$41)=3, ROUND(AVERAGE($C$27,$C$33,$C$38,$C$41),0),"Keine oder zu viele fehlende Werte")</f>
        <v>Keine oder zu viele fehlende Werte</v>
      </c>
      <c r="F38" s="2"/>
      <c r="G38" s="2"/>
      <c r="H38" s="2"/>
      <c r="I38" s="2"/>
      <c r="J38" s="2"/>
      <c r="K38" s="2"/>
      <c r="L38" s="2"/>
      <c r="M38" s="2"/>
      <c r="N38" s="2"/>
      <c r="O38" s="2"/>
    </row>
    <row r="39" spans="1:15">
      <c r="A39" s="2"/>
      <c r="B39" s="82">
        <v>30</v>
      </c>
      <c r="C39" s="111"/>
      <c r="D39" s="112"/>
      <c r="E39" s="79" t="str">
        <f>IF(COUNTA($C$28,$C$31,$C$37,$C$39)=3, ROUND(AVERAGE($C$28,$C$31,$C$37,$C$39),0),"Keine oder zu viele fehlende Werte")</f>
        <v>Keine oder zu viele fehlende Werte</v>
      </c>
      <c r="F39" s="2"/>
      <c r="G39" s="2"/>
      <c r="H39" s="2"/>
      <c r="I39" s="2"/>
      <c r="J39" s="2"/>
      <c r="K39" s="2"/>
      <c r="L39" s="2"/>
      <c r="M39" s="2"/>
      <c r="N39" s="2"/>
      <c r="O39" s="2"/>
    </row>
    <row r="40" spans="1:15">
      <c r="A40" s="2"/>
      <c r="B40" s="82">
        <v>31</v>
      </c>
      <c r="C40" s="111"/>
      <c r="D40" s="112"/>
      <c r="E40" s="79" t="str">
        <f>IF(COUNTA($C$26,$C$29,$C$35,$C$40)=3, ROUND(AVERAGE($C$26,$C$29,$C$35,$C$40),0),"Keine oder zu viele fehlende Werte")</f>
        <v>Keine oder zu viele fehlende Werte</v>
      </c>
      <c r="F40" s="2"/>
      <c r="G40" s="2"/>
      <c r="H40" s="2"/>
      <c r="I40" s="2"/>
      <c r="J40" s="2"/>
      <c r="K40" s="2"/>
      <c r="L40" s="2"/>
      <c r="M40" s="2"/>
      <c r="N40" s="2"/>
      <c r="O40" s="2"/>
    </row>
    <row r="41" spans="1:15">
      <c r="A41" s="2"/>
      <c r="B41" s="82">
        <v>32</v>
      </c>
      <c r="C41" s="111"/>
      <c r="D41" s="112"/>
      <c r="E41" s="79" t="str">
        <f>IF(COUNTA($C$27,$C$33,$C$38,$C$41)=3, ROUND(AVERAGE($C$27,$C$33,$C$38,$C$41),0),"Keine oder zu viele fehlende Werte")</f>
        <v>Keine oder zu viele fehlende Werte</v>
      </c>
      <c r="F41" s="2"/>
      <c r="G41" s="2"/>
      <c r="H41" s="2"/>
      <c r="I41" s="2"/>
      <c r="J41" s="2"/>
      <c r="K41" s="2"/>
      <c r="L41" s="2"/>
      <c r="M41" s="2"/>
      <c r="N41" s="2"/>
      <c r="O41" s="2"/>
    </row>
    <row r="42" spans="1:15">
      <c r="A42" s="2"/>
      <c r="B42" s="82">
        <v>33</v>
      </c>
      <c r="C42" s="111"/>
      <c r="D42" s="112"/>
      <c r="E42" s="79" t="str">
        <f>IF(COUNTA($C$42,$C$45,$C$50,$C$55)=3, ROUND(AVERAGE($C$42,$C$45,$C$50,$C$55),0),"Keine oder zu viele fehlende Werte")</f>
        <v>Keine oder zu viele fehlende Werte</v>
      </c>
      <c r="F42" s="2"/>
      <c r="G42" s="2"/>
      <c r="H42" s="2"/>
      <c r="I42" s="2"/>
      <c r="J42" s="2"/>
      <c r="K42" s="2"/>
      <c r="L42" s="2"/>
      <c r="M42" s="2"/>
      <c r="N42" s="2"/>
      <c r="O42" s="2"/>
    </row>
    <row r="43" spans="1:15">
      <c r="A43" s="2"/>
      <c r="B43" s="82">
        <v>34</v>
      </c>
      <c r="C43" s="111"/>
      <c r="D43" s="112"/>
      <c r="E43" s="79" t="str">
        <f>IF(COUNTA($C$43,$C$53,$C$54,$C$57)=3, ROUND(AVERAGE($C$43,$C$53,$C$54,$C$57),0),"Keine oder zu viele fehlende Werte")</f>
        <v>Keine oder zu viele fehlende Werte</v>
      </c>
      <c r="F43" s="2"/>
      <c r="G43" s="2"/>
      <c r="H43" s="2"/>
      <c r="I43" s="2"/>
      <c r="J43" s="2"/>
      <c r="K43" s="2"/>
      <c r="L43" s="2"/>
      <c r="M43" s="2"/>
      <c r="N43" s="2"/>
      <c r="O43" s="2"/>
    </row>
    <row r="44" spans="1:15">
      <c r="A44" s="2"/>
      <c r="B44" s="82">
        <v>35</v>
      </c>
      <c r="C44" s="111"/>
      <c r="D44" s="112"/>
      <c r="E44" s="79" t="str">
        <f>IF(COUNTA($C$44,$C$46,$C$49,$C$51)=3, ROUND(AVERAGE($C$44,$C$46,$C$49,$C$51),0),"Keine oder zu viele fehlende Werte")</f>
        <v>Keine oder zu viele fehlende Werte</v>
      </c>
      <c r="F44" s="2"/>
      <c r="G44" s="2"/>
      <c r="H44" s="2"/>
      <c r="I44" s="2"/>
      <c r="J44" s="2"/>
      <c r="K44" s="2"/>
      <c r="L44" s="2"/>
      <c r="M44" s="2"/>
      <c r="N44" s="2"/>
      <c r="O44" s="2"/>
    </row>
    <row r="45" spans="1:15">
      <c r="A45" s="2"/>
      <c r="B45" s="82">
        <v>36</v>
      </c>
      <c r="C45" s="111"/>
      <c r="D45" s="112"/>
      <c r="E45" s="79" t="str">
        <f>IF(COUNTA($C$42,$C$45,$C$50,$C$55)=3, ROUND(AVERAGE($C$42,$C$45,$C$50,$C$55),0),"Keine oder zu viele fehlende Werte")</f>
        <v>Keine oder zu viele fehlende Werte</v>
      </c>
      <c r="F45" s="2"/>
      <c r="G45" s="2"/>
      <c r="H45" s="2"/>
      <c r="I45" s="2"/>
      <c r="J45" s="2"/>
      <c r="K45" s="2"/>
      <c r="L45" s="2"/>
      <c r="M45" s="2"/>
      <c r="N45" s="2"/>
      <c r="O45" s="2"/>
    </row>
    <row r="46" spans="1:15">
      <c r="A46" s="2"/>
      <c r="B46" s="82">
        <v>37</v>
      </c>
      <c r="C46" s="111"/>
      <c r="D46" s="112"/>
      <c r="E46" s="79" t="str">
        <f>IF(COUNTA($C$44,$C$46,$C$49,$C$51)=3, ROUND(AVERAGE($C$44,$C$46,$C$49,$C$51),0),"Keine oder zu viele fehlende Werte")</f>
        <v>Keine oder zu viele fehlende Werte</v>
      </c>
      <c r="F46" s="2"/>
      <c r="G46" s="2"/>
      <c r="H46" s="2"/>
      <c r="I46" s="2"/>
      <c r="J46" s="2"/>
      <c r="K46" s="2"/>
      <c r="L46" s="2"/>
      <c r="M46" s="2"/>
      <c r="N46" s="2"/>
      <c r="O46" s="2"/>
    </row>
    <row r="47" spans="1:15">
      <c r="A47" s="2"/>
      <c r="B47" s="82">
        <v>38</v>
      </c>
      <c r="C47" s="111"/>
      <c r="D47" s="112"/>
      <c r="E47" s="79" t="str">
        <f>IF(COUNTA($C$47,$C$48,$C$52,$C$56)=3, ROUND(AVERAGE($C$47,$C$48,$C$52,$C$56),0),"Keine oder zu viele fehlende Werte")</f>
        <v>Keine oder zu viele fehlende Werte</v>
      </c>
      <c r="F47" s="2"/>
      <c r="G47" s="2"/>
      <c r="H47" s="2"/>
      <c r="I47" s="2"/>
      <c r="J47" s="2"/>
      <c r="K47" s="2"/>
      <c r="L47" s="2"/>
      <c r="M47" s="2"/>
      <c r="N47" s="2"/>
      <c r="O47" s="2"/>
    </row>
    <row r="48" spans="1:15">
      <c r="A48" s="2"/>
      <c r="B48" s="82">
        <v>39</v>
      </c>
      <c r="C48" s="111"/>
      <c r="D48" s="112"/>
      <c r="E48" s="79" t="str">
        <f>IF(COUNTA($C$47,$C$48,$C$52,$C$56)=3, ROUND(AVERAGE($C$47,$C$48,$C$52,$C$56),0),"Keine oder zu viele fehlende Werte")</f>
        <v>Keine oder zu viele fehlende Werte</v>
      </c>
      <c r="F48" s="2"/>
      <c r="G48" s="2"/>
      <c r="H48" s="2"/>
      <c r="I48" s="2"/>
      <c r="J48" s="2"/>
      <c r="K48" s="2"/>
      <c r="L48" s="2"/>
      <c r="M48" s="2"/>
      <c r="N48" s="2"/>
      <c r="O48" s="2"/>
    </row>
    <row r="49" spans="1:15">
      <c r="A49" s="2"/>
      <c r="B49" s="82">
        <v>40</v>
      </c>
      <c r="C49" s="111"/>
      <c r="D49" s="112"/>
      <c r="E49" s="79" t="str">
        <f>IF(COUNTA($C$44,$C$46,$C$49,$C$51)=3, ROUND(AVERAGE($C$44,$C$46,$C$49,$C$51),0),"Keine oder zu viele fehlende Werte")</f>
        <v>Keine oder zu viele fehlende Werte</v>
      </c>
      <c r="F49" s="2"/>
      <c r="G49" s="2"/>
      <c r="H49" s="2"/>
      <c r="I49" s="2"/>
      <c r="J49" s="2"/>
      <c r="K49" s="2"/>
      <c r="L49" s="2"/>
      <c r="M49" s="2"/>
      <c r="N49" s="2"/>
      <c r="O49" s="2"/>
    </row>
    <row r="50" spans="1:15">
      <c r="A50" s="2"/>
      <c r="B50" s="82">
        <v>41</v>
      </c>
      <c r="C50" s="111"/>
      <c r="D50" s="112"/>
      <c r="E50" s="79" t="str">
        <f>IF(COUNTA($C$42,$C$45,$C$50,$C$55)=3, ROUND(AVERAGE($C$42,$C$45,$C$50,$C$55),0),"Keine oder zu viele fehlende Werte")</f>
        <v>Keine oder zu viele fehlende Werte</v>
      </c>
      <c r="F50" s="2"/>
      <c r="G50" s="2"/>
      <c r="H50" s="2"/>
      <c r="I50" s="2"/>
      <c r="J50" s="2"/>
      <c r="K50" s="2"/>
      <c r="L50" s="2"/>
      <c r="M50" s="2"/>
      <c r="N50" s="2"/>
      <c r="O50" s="2"/>
    </row>
    <row r="51" spans="1:15">
      <c r="A51" s="2"/>
      <c r="B51" s="82">
        <v>42</v>
      </c>
      <c r="C51" s="111"/>
      <c r="D51" s="112"/>
      <c r="E51" s="79" t="str">
        <f>IF(COUNTA($C$44,$C$46,$C$49,$C$51)=3, ROUND(AVERAGE($C$44,$C$46,$C$49,$C$51),0),"Keine oder zu viele fehlende Werte")</f>
        <v>Keine oder zu viele fehlende Werte</v>
      </c>
      <c r="F51" s="2"/>
      <c r="G51" s="2"/>
      <c r="H51" s="2"/>
      <c r="I51" s="2"/>
      <c r="J51" s="2"/>
      <c r="K51" s="2"/>
      <c r="L51" s="2"/>
      <c r="M51" s="2"/>
      <c r="N51" s="2"/>
      <c r="O51" s="2"/>
    </row>
    <row r="52" spans="1:15">
      <c r="A52" s="2"/>
      <c r="B52" s="82">
        <v>43</v>
      </c>
      <c r="C52" s="111"/>
      <c r="D52" s="112"/>
      <c r="E52" s="79" t="str">
        <f>IF(COUNTA($C$47,$C$48,$C$52,$C$56)=3, ROUND(AVERAGE($C$47,$C$48,$C$52,$C$56),0),"Keine oder zu viele fehlende Werte")</f>
        <v>Keine oder zu viele fehlende Werte</v>
      </c>
      <c r="F52" s="2"/>
      <c r="G52" s="2"/>
      <c r="H52" s="2"/>
      <c r="I52" s="2"/>
      <c r="J52" s="2"/>
      <c r="K52" s="2"/>
      <c r="L52" s="2"/>
      <c r="M52" s="2"/>
      <c r="N52" s="2"/>
      <c r="O52" s="2"/>
    </row>
    <row r="53" spans="1:15">
      <c r="A53" s="2"/>
      <c r="B53" s="82">
        <v>44</v>
      </c>
      <c r="C53" s="111"/>
      <c r="D53" s="112"/>
      <c r="E53" s="79" t="str">
        <f>IF(COUNTA($C$43,$C$53,$C$54,$C$57)=3, ROUND(AVERAGE($C$43,$C$53,$C$54,$C$57),0),"Keine oder zu viele fehlende Werte")</f>
        <v>Keine oder zu viele fehlende Werte</v>
      </c>
      <c r="F53" s="2"/>
      <c r="G53" s="2"/>
      <c r="H53" s="2"/>
      <c r="I53" s="2"/>
      <c r="J53" s="2"/>
      <c r="K53" s="2"/>
      <c r="L53" s="2"/>
      <c r="M53" s="2"/>
      <c r="N53" s="2"/>
      <c r="O53" s="2"/>
    </row>
    <row r="54" spans="1:15">
      <c r="A54" s="2"/>
      <c r="B54" s="82">
        <v>45</v>
      </c>
      <c r="C54" s="111"/>
      <c r="D54" s="112"/>
      <c r="E54" s="79" t="str">
        <f>IF(COUNTA($C$43,$C$53,$C$54,$C$57)=3, ROUND(AVERAGE($C$43,$C$53,$C$54,$C$57),0),"Keine oder zu viele fehlende Werte")</f>
        <v>Keine oder zu viele fehlende Werte</v>
      </c>
      <c r="F54" s="2"/>
      <c r="G54" s="2"/>
      <c r="H54" s="2"/>
      <c r="I54" s="2"/>
      <c r="J54" s="2"/>
      <c r="K54" s="2"/>
      <c r="L54" s="2"/>
      <c r="M54" s="2"/>
      <c r="N54" s="2"/>
      <c r="O54" s="2"/>
    </row>
    <row r="55" spans="1:15">
      <c r="A55" s="2"/>
      <c r="B55" s="82">
        <v>46</v>
      </c>
      <c r="C55" s="111"/>
      <c r="D55" s="112"/>
      <c r="E55" s="79" t="str">
        <f>IF(COUNTA($C$42,$C$45,$C$50,$C$55)=3, ROUND(AVERAGE($C$42,$C$45,$C$50,$C$55),0),"Keine oder zu viele fehlende Werte")</f>
        <v>Keine oder zu viele fehlende Werte</v>
      </c>
      <c r="F55" s="2"/>
      <c r="G55" s="2"/>
      <c r="H55" s="2"/>
      <c r="I55" s="2"/>
      <c r="J55" s="2"/>
      <c r="K55" s="2"/>
      <c r="L55" s="2"/>
      <c r="M55" s="2"/>
      <c r="N55" s="2"/>
      <c r="O55" s="2"/>
    </row>
    <row r="56" spans="1:15">
      <c r="A56" s="2"/>
      <c r="B56" s="82">
        <v>47</v>
      </c>
      <c r="C56" s="111"/>
      <c r="D56" s="112"/>
      <c r="E56" s="79" t="str">
        <f>IF(COUNTA($C$47,$C$48,$C$52,$C$56)=3, ROUND(AVERAGE($C$47,$C$48,$C$52,$C$56),0),"Keine oder zu viele fehlende Werte")</f>
        <v>Keine oder zu viele fehlende Werte</v>
      </c>
      <c r="F56" s="2"/>
      <c r="G56" s="2"/>
      <c r="H56" s="2"/>
      <c r="I56" s="2"/>
      <c r="J56" s="2"/>
      <c r="K56" s="2"/>
      <c r="L56" s="2"/>
      <c r="M56" s="2"/>
      <c r="N56" s="2"/>
      <c r="O56" s="2"/>
    </row>
    <row r="57" spans="1:15">
      <c r="A57" s="2"/>
      <c r="B57" s="82">
        <v>48</v>
      </c>
      <c r="C57" s="111"/>
      <c r="D57" s="112"/>
      <c r="E57" s="79" t="str">
        <f>IF(COUNTA($C$43,$C$53,$C$54,$C$57)=3, ROUND(AVERAGE($C$43,$C$53,$C$54,$C$57),0),"Keine oder zu viele fehlende Werte")</f>
        <v>Keine oder zu viele fehlende Werte</v>
      </c>
      <c r="F57" s="2"/>
      <c r="G57" s="2"/>
      <c r="H57" s="2"/>
      <c r="I57" s="2"/>
      <c r="J57" s="2"/>
      <c r="K57" s="2"/>
      <c r="L57" s="2"/>
      <c r="M57" s="2"/>
      <c r="N57" s="2"/>
      <c r="O57" s="2"/>
    </row>
    <row r="58" spans="1:15" ht="17" thickBot="1">
      <c r="A58" s="2"/>
      <c r="B58" s="119"/>
      <c r="C58" s="121"/>
      <c r="D58" s="119"/>
      <c r="E58" s="121"/>
      <c r="F58" s="2"/>
      <c r="G58" s="2"/>
      <c r="H58" s="2"/>
      <c r="I58" s="2"/>
      <c r="J58" s="2"/>
      <c r="K58" s="2"/>
      <c r="L58" s="2"/>
      <c r="M58" s="2"/>
      <c r="N58" s="2"/>
      <c r="O58" s="2"/>
    </row>
    <row r="59" spans="1:15">
      <c r="A59" s="2"/>
      <c r="B59" s="2"/>
      <c r="C59" s="2"/>
      <c r="D59" s="2"/>
      <c r="E59" s="2"/>
      <c r="F59" s="2"/>
      <c r="G59" s="2"/>
      <c r="H59" s="2"/>
      <c r="I59" s="2"/>
      <c r="J59" s="2"/>
      <c r="K59" s="2"/>
      <c r="L59" s="2"/>
      <c r="M59" s="2"/>
      <c r="N59" s="2"/>
      <c r="O59" s="2"/>
    </row>
  </sheetData>
  <mergeCells count="11">
    <mergeCell ref="B1:E1"/>
    <mergeCell ref="B4:B8"/>
    <mergeCell ref="C4:C8"/>
    <mergeCell ref="D4:D8"/>
    <mergeCell ref="E4:E8"/>
    <mergeCell ref="G4:K8"/>
    <mergeCell ref="L4:L8"/>
    <mergeCell ref="M4:N8"/>
    <mergeCell ref="F10:F14"/>
    <mergeCell ref="F16:F22"/>
    <mergeCell ref="F4:F8"/>
  </mergeCells>
  <dataValidations count="1">
    <dataValidation type="whole" allowBlank="1" showInputMessage="1" showErrorMessage="1" sqref="C10:C57" xr:uid="{00000000-0002-0000-0400-000000000000}">
      <formula1>1</formula1>
      <formula2>5</formula2>
    </dataValidation>
  </dataValidation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7"/>
  <sheetViews>
    <sheetView workbookViewId="0">
      <selection activeCell="F13" sqref="F13:H17"/>
    </sheetView>
  </sheetViews>
  <sheetFormatPr baseColWidth="10" defaultRowHeight="16"/>
  <cols>
    <col min="2" max="2" width="19.6640625" bestFit="1" customWidth="1"/>
    <col min="3" max="3" width="19.1640625" customWidth="1"/>
    <col min="4" max="4" width="17.83203125" customWidth="1"/>
    <col min="5" max="5" width="8.1640625" customWidth="1"/>
    <col min="6" max="6" width="39.83203125" customWidth="1"/>
    <col min="7" max="7" width="13.1640625" customWidth="1"/>
    <col min="8" max="8" width="34.1640625" customWidth="1"/>
    <col min="9" max="9" width="34.5" customWidth="1"/>
    <col min="10" max="10" width="53.1640625" customWidth="1"/>
    <col min="11" max="11" width="26.6640625" bestFit="1" customWidth="1"/>
    <col min="12" max="12" width="13.83203125" bestFit="1" customWidth="1"/>
    <col min="13" max="13" width="7.1640625" bestFit="1" customWidth="1"/>
    <col min="14" max="14" width="33.83203125" bestFit="1" customWidth="1"/>
    <col min="15" max="15" width="19.33203125" bestFit="1" customWidth="1"/>
    <col min="16" max="16" width="33.83203125" bestFit="1" customWidth="1"/>
    <col min="17" max="17" width="19.33203125" bestFit="1" customWidth="1"/>
    <col min="18" max="18" width="19.83203125" bestFit="1" customWidth="1"/>
    <col min="19" max="19" width="13.83203125" bestFit="1" customWidth="1"/>
    <col min="20" max="20" width="9" customWidth="1"/>
    <col min="21" max="21" width="13.83203125" bestFit="1" customWidth="1"/>
  </cols>
  <sheetData>
    <row r="1" spans="1:11" ht="35">
      <c r="A1" s="2"/>
      <c r="B1" s="143" t="s">
        <v>151</v>
      </c>
      <c r="C1" s="143"/>
      <c r="D1" s="143"/>
      <c r="E1" s="143"/>
      <c r="F1" s="143"/>
      <c r="G1" s="143"/>
      <c r="H1" s="143"/>
      <c r="I1" s="2"/>
      <c r="J1" s="2"/>
      <c r="K1" s="2"/>
    </row>
    <row r="2" spans="1:11" ht="17" thickBot="1">
      <c r="A2" s="2"/>
      <c r="B2" s="2" t="s">
        <v>152</v>
      </c>
      <c r="C2" s="2"/>
      <c r="D2" s="2"/>
      <c r="E2" s="2"/>
      <c r="F2" s="2"/>
      <c r="G2" s="2"/>
      <c r="H2" s="2"/>
      <c r="I2" s="2"/>
      <c r="J2" s="2"/>
      <c r="K2" s="2"/>
    </row>
    <row r="3" spans="1:11" ht="16" customHeight="1">
      <c r="A3" s="2"/>
      <c r="B3" s="202">
        <v>1</v>
      </c>
      <c r="C3" s="191" t="s">
        <v>156</v>
      </c>
      <c r="D3" s="192"/>
      <c r="E3" s="202">
        <v>2</v>
      </c>
      <c r="F3" s="191" t="s">
        <v>196</v>
      </c>
      <c r="G3" s="191"/>
      <c r="H3" s="192"/>
      <c r="I3" s="2"/>
      <c r="J3" s="2"/>
      <c r="K3" s="2"/>
    </row>
    <row r="4" spans="1:11" ht="16" customHeight="1">
      <c r="A4" s="2"/>
      <c r="B4" s="203"/>
      <c r="C4" s="250"/>
      <c r="D4" s="194"/>
      <c r="E4" s="203"/>
      <c r="F4" s="250"/>
      <c r="G4" s="250"/>
      <c r="H4" s="194"/>
      <c r="I4" s="2"/>
      <c r="J4" s="2"/>
      <c r="K4" s="2"/>
    </row>
    <row r="5" spans="1:11" ht="16" customHeight="1">
      <c r="A5" s="2"/>
      <c r="B5" s="203"/>
      <c r="C5" s="250"/>
      <c r="D5" s="194"/>
      <c r="E5" s="203"/>
      <c r="F5" s="250"/>
      <c r="G5" s="250"/>
      <c r="H5" s="194"/>
      <c r="I5" s="2"/>
      <c r="J5" s="2"/>
      <c r="K5" s="2"/>
    </row>
    <row r="6" spans="1:11" ht="16" customHeight="1">
      <c r="A6" s="2"/>
      <c r="B6" s="203"/>
      <c r="C6" s="250"/>
      <c r="D6" s="194"/>
      <c r="E6" s="203"/>
      <c r="F6" s="250"/>
      <c r="G6" s="250"/>
      <c r="H6" s="194"/>
      <c r="I6" s="2"/>
      <c r="J6" s="2"/>
      <c r="K6" s="2"/>
    </row>
    <row r="7" spans="1:11" ht="77" customHeight="1">
      <c r="A7" s="2"/>
      <c r="B7" s="204"/>
      <c r="C7" s="195"/>
      <c r="D7" s="196"/>
      <c r="E7" s="204"/>
      <c r="F7" s="195"/>
      <c r="G7" s="195"/>
      <c r="H7" s="196"/>
      <c r="I7" s="2"/>
      <c r="J7" s="2"/>
      <c r="K7" s="2"/>
    </row>
    <row r="8" spans="1:11">
      <c r="A8" s="2"/>
      <c r="B8" s="62"/>
      <c r="C8" s="123" t="s">
        <v>59</v>
      </c>
      <c r="D8" s="105" t="s">
        <v>58</v>
      </c>
      <c r="E8" s="145"/>
      <c r="F8" s="69" t="s">
        <v>59</v>
      </c>
      <c r="G8" s="244" t="s">
        <v>58</v>
      </c>
      <c r="H8" s="245"/>
      <c r="I8" s="2"/>
      <c r="J8" s="2"/>
      <c r="K8" s="2"/>
    </row>
    <row r="9" spans="1:11">
      <c r="A9" s="2"/>
      <c r="B9" s="82" t="s">
        <v>153</v>
      </c>
      <c r="C9" s="77"/>
      <c r="D9" s="154"/>
      <c r="E9" s="148" t="s">
        <v>154</v>
      </c>
      <c r="F9" s="153" t="str">
        <f>IF((C9-207)/9.15&gt;3.13,"0.01%",IF((C9-207)/9.15&gt;2.38,"1%",IF((C9-207)/9.15&gt;1.64,"5%",IF((C9-207)/9.15&gt;1.28,"10%",IF((C9-207)/9.15&gt;0.84,"20%","&gt; 20%")))))</f>
        <v>&gt; 20%</v>
      </c>
      <c r="G9" s="246" t="str">
        <f>IF((D9-207)/9.15&gt;3.13,"0.01%",IF((D9-207)/9.15&gt;2.38,"1%",IF((D9-207)/9.15&gt;1.64,"5%",IF((D9-207)/9.15&gt;1.28,"10%",IF((D9-207)/9.15&gt;0.84,"20%","&gt; 20%")))))</f>
        <v>&gt; 20%</v>
      </c>
      <c r="H9" s="247"/>
      <c r="I9" s="2"/>
      <c r="J9" s="2"/>
      <c r="K9" s="2"/>
    </row>
    <row r="10" spans="1:11">
      <c r="A10" s="2"/>
      <c r="B10" s="82" t="s">
        <v>3</v>
      </c>
      <c r="C10" s="77"/>
      <c r="D10" s="154"/>
      <c r="E10" s="148" t="s">
        <v>155</v>
      </c>
      <c r="F10" s="153" t="str">
        <f>IF((C10-60)/3.05&gt;3.13,"0.01%",IF((C10-60)/3.05&gt;2.38,"1%",IF((C10-60)/3.05&gt;1.64,"5%",IF((C10-60)/3.05&gt;1.28,"10%",IF((C10-60)/3.05&gt;0.84,"20%","&gt; 20%")))))</f>
        <v>&gt; 20%</v>
      </c>
      <c r="G10" s="248" t="str">
        <f>IF((D10-60)/3.05&gt;3.13,"0.01%",IF((D10-60)/3.05&gt;2.38,"1%",IF((D10-60)/3.05&gt;1.64,"5%",IF((D10-60)/3.05&gt;1.28,"10%",IF((D10-60)/3.05&gt;0.84,"20%","&gt; 20%")))))</f>
        <v>&gt; 20%</v>
      </c>
      <c r="H10" s="249"/>
      <c r="I10" s="2"/>
      <c r="J10" s="2"/>
      <c r="K10" s="2"/>
    </row>
    <row r="11" spans="1:11">
      <c r="A11" s="2"/>
      <c r="B11" s="82"/>
      <c r="C11" s="160"/>
      <c r="D11" s="161"/>
      <c r="E11" s="148" t="s">
        <v>17</v>
      </c>
      <c r="F11" s="153" t="str">
        <f>IF((C10-70)/3.05&gt;3.13,"0.01%",IF((C10-70)/3.05&gt;2.38,"1%",IF((C10-70)/3.05&gt;1.64,"5%",IF((C10-70)/3.05&gt;1.28,"10%",IF((C10-70)/3.05&gt;0.84,"20%","&gt; 20%")))))</f>
        <v>&gt; 20%</v>
      </c>
      <c r="G11" s="248" t="str">
        <f>IF((D10-70)/3.05&gt;3.13,"0.01%",IF((D10-70)/3.05&gt;2.38,"1%",IF((D10-70)/3.05&gt;1.64,"5%",IF((D10-70)/3.05&gt;1.28,"10%",IF((D10-70)/3.05&gt;0.84,"20%","&gt; 20%")))))</f>
        <v>&gt; 20%</v>
      </c>
      <c r="H11" s="249"/>
      <c r="I11" s="2"/>
      <c r="J11" s="2"/>
      <c r="K11" s="2"/>
    </row>
    <row r="12" spans="1:11" ht="18" customHeight="1" thickBot="1">
      <c r="A12" s="2"/>
      <c r="B12" s="102"/>
      <c r="C12" s="88"/>
      <c r="D12" s="88"/>
      <c r="E12" s="149"/>
      <c r="F12" s="155"/>
      <c r="G12" s="155"/>
      <c r="H12" s="156"/>
      <c r="I12" s="2"/>
      <c r="J12" s="2"/>
      <c r="K12" s="2"/>
    </row>
    <row r="13" spans="1:11">
      <c r="A13" s="2"/>
      <c r="B13" s="2"/>
      <c r="C13" s="2"/>
      <c r="D13" s="2"/>
      <c r="E13" s="203">
        <v>3</v>
      </c>
      <c r="F13" s="251" t="s">
        <v>172</v>
      </c>
      <c r="G13" s="251"/>
      <c r="H13" s="223"/>
      <c r="I13" s="2"/>
      <c r="J13" s="2"/>
      <c r="K13" s="2"/>
    </row>
    <row r="14" spans="1:11">
      <c r="A14" s="2"/>
      <c r="B14" s="2"/>
      <c r="C14" s="2"/>
      <c r="D14" s="2"/>
      <c r="E14" s="203"/>
      <c r="F14" s="251"/>
      <c r="G14" s="251"/>
      <c r="H14" s="223"/>
      <c r="I14" s="2"/>
      <c r="J14" s="2"/>
      <c r="K14" s="2"/>
    </row>
    <row r="15" spans="1:11">
      <c r="A15" s="2"/>
      <c r="B15" s="2"/>
      <c r="C15" s="2"/>
      <c r="D15" s="2"/>
      <c r="E15" s="203"/>
      <c r="F15" s="251"/>
      <c r="G15" s="251"/>
      <c r="H15" s="223"/>
      <c r="I15" s="2"/>
      <c r="J15" s="2"/>
      <c r="K15" s="2"/>
    </row>
    <row r="16" spans="1:11">
      <c r="A16" s="2"/>
      <c r="B16" s="2"/>
      <c r="C16" s="2"/>
      <c r="D16" s="2"/>
      <c r="E16" s="203"/>
      <c r="F16" s="251"/>
      <c r="G16" s="251"/>
      <c r="H16" s="223"/>
      <c r="I16" s="2"/>
      <c r="J16" s="2"/>
      <c r="K16" s="2"/>
    </row>
    <row r="17" spans="1:11">
      <c r="A17" s="2"/>
      <c r="B17" s="2"/>
      <c r="C17" s="2"/>
      <c r="D17" s="2"/>
      <c r="E17" s="204"/>
      <c r="F17" s="232"/>
      <c r="G17" s="232"/>
      <c r="H17" s="233"/>
      <c r="I17" s="2"/>
      <c r="J17" s="2"/>
      <c r="K17" s="2"/>
    </row>
    <row r="18" spans="1:11">
      <c r="A18" s="2"/>
      <c r="B18" s="2"/>
      <c r="C18" s="2"/>
      <c r="D18" s="2"/>
      <c r="E18" s="241" t="s">
        <v>129</v>
      </c>
      <c r="F18" s="242"/>
      <c r="G18" s="243" t="str">
        <f>IF(ABS(C10-D10)&gt;14.28,"0.01%",IF(ABS(C10-D10)&gt;11.08,"1%",IF(ABS(C10-D10)&gt;8.45,"5%",IF(ABS(C10-D10)&gt;7.07,"10%",IF(ABS(C10-D10)&gt;5.52,"20%","&gt; 20%")))))</f>
        <v>&gt; 20%</v>
      </c>
      <c r="H18" s="243"/>
      <c r="I18" s="2"/>
      <c r="J18" s="2"/>
      <c r="K18" s="2"/>
    </row>
    <row r="19" spans="1:11" ht="17" thickBot="1">
      <c r="A19" s="2"/>
      <c r="B19" s="2"/>
      <c r="C19" s="2"/>
      <c r="D19" s="2"/>
      <c r="E19" s="157"/>
      <c r="F19" s="158"/>
      <c r="G19" s="158"/>
      <c r="H19" s="159"/>
      <c r="I19" s="2"/>
      <c r="J19" s="2"/>
      <c r="K19" s="2"/>
    </row>
    <row r="20" spans="1:11">
      <c r="A20" s="2"/>
      <c r="B20" s="2"/>
      <c r="C20" s="2"/>
      <c r="D20" s="2"/>
      <c r="E20" s="2"/>
      <c r="F20" s="2"/>
      <c r="G20" s="2"/>
      <c r="H20" s="2"/>
      <c r="I20" s="2"/>
      <c r="J20" s="2"/>
      <c r="K20" s="2"/>
    </row>
    <row r="21" spans="1:11">
      <c r="A21" s="2"/>
      <c r="B21" s="2"/>
      <c r="C21" s="2"/>
      <c r="D21" s="2"/>
      <c r="E21" s="2"/>
      <c r="F21" s="2"/>
      <c r="G21" s="2"/>
      <c r="H21" s="2"/>
      <c r="I21" s="2"/>
      <c r="J21" s="2"/>
      <c r="K21" s="2"/>
    </row>
    <row r="22" spans="1:11">
      <c r="A22" s="2"/>
      <c r="B22" s="2"/>
      <c r="C22" s="2"/>
      <c r="D22" s="2"/>
      <c r="E22" s="2"/>
      <c r="F22" s="2"/>
      <c r="G22" s="2"/>
      <c r="H22" s="2"/>
      <c r="I22" s="2"/>
      <c r="J22" s="2"/>
      <c r="K22" s="2"/>
    </row>
    <row r="23" spans="1:11">
      <c r="A23" s="2"/>
      <c r="B23" s="2"/>
      <c r="C23" s="2"/>
      <c r="D23" s="2"/>
      <c r="E23" s="2"/>
      <c r="F23" s="2"/>
      <c r="G23" s="2"/>
      <c r="H23" s="2"/>
      <c r="I23" s="2"/>
      <c r="J23" s="2"/>
      <c r="K23" s="2"/>
    </row>
    <row r="24" spans="1:11">
      <c r="A24" s="2"/>
      <c r="B24" s="2"/>
      <c r="C24" s="2"/>
      <c r="D24" s="2"/>
      <c r="E24" s="2"/>
      <c r="F24" s="2"/>
      <c r="G24" s="2"/>
      <c r="H24" s="2"/>
      <c r="I24" s="2"/>
      <c r="J24" s="2"/>
      <c r="K24" s="2"/>
    </row>
    <row r="25" spans="1:11">
      <c r="A25" s="2"/>
      <c r="B25" s="2"/>
      <c r="C25" s="2"/>
      <c r="D25" s="2"/>
      <c r="E25" s="2"/>
      <c r="F25" s="2"/>
      <c r="G25" s="2"/>
      <c r="H25" s="2"/>
      <c r="I25" s="2"/>
      <c r="J25" s="2"/>
      <c r="K25" s="2"/>
    </row>
    <row r="26" spans="1:11">
      <c r="A26" s="2"/>
      <c r="B26" s="2"/>
      <c r="C26" s="2"/>
      <c r="D26" s="2"/>
      <c r="E26" s="2"/>
      <c r="F26" s="2"/>
      <c r="G26" s="2"/>
      <c r="H26" s="2"/>
      <c r="I26" s="2"/>
      <c r="J26" s="2"/>
      <c r="K26" s="2"/>
    </row>
    <row r="27" spans="1:11">
      <c r="A27" s="2"/>
      <c r="B27" s="2"/>
      <c r="C27" s="2"/>
      <c r="D27" s="2"/>
      <c r="E27" s="2"/>
      <c r="F27" s="2"/>
      <c r="G27" s="2"/>
      <c r="H27" s="2"/>
      <c r="I27" s="2"/>
      <c r="J27" s="2"/>
      <c r="K27" s="2"/>
    </row>
    <row r="28" spans="1:11">
      <c r="A28" s="2"/>
      <c r="B28" s="2"/>
      <c r="C28" s="2"/>
      <c r="D28" s="2"/>
      <c r="E28" s="2"/>
      <c r="F28" s="2"/>
      <c r="G28" s="2"/>
      <c r="H28" s="2"/>
      <c r="I28" s="2"/>
      <c r="J28" s="2"/>
      <c r="K28" s="2"/>
    </row>
    <row r="29" spans="1:11">
      <c r="A29" s="2"/>
      <c r="B29" s="2"/>
      <c r="C29" s="2"/>
      <c r="D29" s="2"/>
      <c r="E29" s="2"/>
      <c r="F29" s="2"/>
      <c r="G29" s="2"/>
      <c r="H29" s="2"/>
      <c r="I29" s="2"/>
      <c r="J29" s="2"/>
      <c r="K29" s="2"/>
    </row>
    <row r="30" spans="1:11">
      <c r="A30" s="2"/>
      <c r="B30" s="2"/>
      <c r="C30" s="2"/>
      <c r="D30" s="2"/>
      <c r="E30" s="2"/>
      <c r="F30" s="2"/>
      <c r="G30" s="2"/>
      <c r="H30" s="2"/>
      <c r="I30" s="2"/>
      <c r="J30" s="2"/>
      <c r="K30" s="2"/>
    </row>
    <row r="31" spans="1:11">
      <c r="A31" s="2"/>
      <c r="B31" s="2"/>
      <c r="C31" s="2"/>
      <c r="D31" s="2"/>
      <c r="E31" s="2"/>
      <c r="F31" s="2"/>
      <c r="G31" s="2"/>
      <c r="H31" s="2"/>
      <c r="I31" s="2"/>
      <c r="J31" s="2"/>
      <c r="K31" s="2"/>
    </row>
    <row r="32" spans="1:11">
      <c r="A32" s="2"/>
      <c r="B32" s="2"/>
      <c r="C32" s="2"/>
      <c r="D32" s="2"/>
      <c r="E32" s="2"/>
      <c r="F32" s="2"/>
      <c r="G32" s="2"/>
      <c r="H32" s="2"/>
      <c r="I32" s="2"/>
      <c r="J32" s="2"/>
      <c r="K32" s="2"/>
    </row>
    <row r="33" spans="1:11">
      <c r="A33" s="2"/>
      <c r="B33" s="2"/>
      <c r="C33" s="2"/>
      <c r="D33" s="2"/>
      <c r="E33" s="2"/>
      <c r="F33" s="2"/>
      <c r="G33" s="2"/>
      <c r="H33" s="2"/>
      <c r="I33" s="2"/>
      <c r="J33" s="2"/>
      <c r="K33" s="2"/>
    </row>
    <row r="34" spans="1:11">
      <c r="A34" s="2"/>
      <c r="B34" s="2"/>
      <c r="C34" s="2"/>
      <c r="D34" s="2"/>
      <c r="E34" s="2"/>
      <c r="F34" s="2"/>
      <c r="G34" s="2"/>
      <c r="H34" s="2"/>
      <c r="I34" s="2"/>
      <c r="J34" s="2" t="str">
        <f>IFERROR(ROUND(AVERAGE(#REF!,#REF!,#REF!,#REF!),2),"-")</f>
        <v>-</v>
      </c>
      <c r="K34" s="2"/>
    </row>
    <row r="35" spans="1:11">
      <c r="A35" s="2"/>
      <c r="B35" s="2"/>
      <c r="C35" s="2"/>
      <c r="D35" s="2"/>
      <c r="E35" s="2"/>
      <c r="F35" s="2"/>
      <c r="G35" s="2"/>
      <c r="H35" s="2"/>
      <c r="I35" s="2"/>
      <c r="J35" s="2" t="s">
        <v>75</v>
      </c>
      <c r="K35" s="2"/>
    </row>
    <row r="36" spans="1:11">
      <c r="A36" s="2"/>
      <c r="B36" s="2"/>
      <c r="C36" s="2"/>
      <c r="D36" s="2"/>
      <c r="E36" s="2"/>
      <c r="F36" s="2"/>
      <c r="G36" s="2"/>
      <c r="H36" s="2"/>
      <c r="I36" s="2"/>
      <c r="J36" s="2"/>
      <c r="K36" s="2"/>
    </row>
    <row r="37" spans="1:11">
      <c r="A37" s="2"/>
      <c r="B37" s="2"/>
      <c r="C37" s="2"/>
      <c r="D37" s="2"/>
      <c r="E37" s="2"/>
      <c r="F37" s="2"/>
      <c r="G37" s="2"/>
      <c r="H37" s="2"/>
      <c r="I37" s="2"/>
      <c r="J37" s="2"/>
      <c r="K37" s="2"/>
    </row>
    <row r="49" spans="2:6">
      <c r="B49" s="26"/>
      <c r="C49" s="26"/>
      <c r="F49" s="104"/>
    </row>
    <row r="50" spans="2:6">
      <c r="B50" s="26"/>
      <c r="C50" s="26"/>
      <c r="F50" s="104"/>
    </row>
    <row r="51" spans="2:6">
      <c r="B51" s="26"/>
      <c r="C51" s="26"/>
      <c r="F51" s="104"/>
    </row>
    <row r="52" spans="2:6">
      <c r="B52" s="26"/>
      <c r="C52" s="26"/>
      <c r="F52" s="104"/>
    </row>
    <row r="53" spans="2:6">
      <c r="B53" s="26"/>
      <c r="C53" s="26"/>
      <c r="F53" s="104"/>
    </row>
    <row r="54" spans="2:6">
      <c r="B54" s="26"/>
      <c r="C54" s="26"/>
      <c r="F54" s="104"/>
    </row>
    <row r="55" spans="2:6">
      <c r="B55" s="26"/>
      <c r="C55" s="26"/>
      <c r="F55" s="104"/>
    </row>
    <row r="56" spans="2:6">
      <c r="B56" s="26"/>
      <c r="C56" s="26"/>
      <c r="F56" s="104"/>
    </row>
    <row r="57" spans="2:6">
      <c r="B57" s="26"/>
      <c r="C57" s="26"/>
      <c r="F57" s="104"/>
    </row>
  </sheetData>
  <mergeCells count="12">
    <mergeCell ref="B3:B7"/>
    <mergeCell ref="E3:E7"/>
    <mergeCell ref="F3:H7"/>
    <mergeCell ref="C3:D7"/>
    <mergeCell ref="E13:E17"/>
    <mergeCell ref="F13:H17"/>
    <mergeCell ref="E18:F18"/>
    <mergeCell ref="G18:H18"/>
    <mergeCell ref="G8:H8"/>
    <mergeCell ref="G9:H9"/>
    <mergeCell ref="G10:H10"/>
    <mergeCell ref="G11:H11"/>
  </mergeCells>
  <dataValidations disablePrompts="1" count="1">
    <dataValidation type="whole" allowBlank="1" showInputMessage="1" showErrorMessage="1" sqref="C47:C57" xr:uid="{00000000-0002-0000-0500-000000000000}">
      <formula1>1</formula1>
      <formula2>5</formula2>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73"/>
  <sheetViews>
    <sheetView workbookViewId="0">
      <selection activeCell="C10" sqref="C10:C69"/>
    </sheetView>
  </sheetViews>
  <sheetFormatPr baseColWidth="10" defaultRowHeight="16"/>
  <cols>
    <col min="3" max="3" width="39.6640625" customWidth="1"/>
    <col min="4" max="4" width="7.83203125" customWidth="1"/>
    <col min="5" max="5" width="82" customWidth="1"/>
    <col min="7" max="7" width="26.33203125" bestFit="1" customWidth="1"/>
    <col min="8" max="8" width="25" bestFit="1" customWidth="1"/>
    <col min="10" max="10" width="18.1640625" bestFit="1" customWidth="1"/>
    <col min="11" max="11" width="29.6640625" bestFit="1" customWidth="1"/>
    <col min="12" max="12" width="12.83203125" customWidth="1"/>
    <col min="13" max="13" width="12.33203125" customWidth="1"/>
    <col min="14" max="14" width="113.1640625" customWidth="1"/>
  </cols>
  <sheetData>
    <row r="1" spans="1:15" ht="35">
      <c r="A1" s="2"/>
      <c r="B1" s="217" t="s">
        <v>106</v>
      </c>
      <c r="C1" s="217"/>
      <c r="D1" s="217"/>
      <c r="E1" s="217"/>
      <c r="F1" s="2"/>
      <c r="G1" s="2"/>
      <c r="H1" s="2"/>
      <c r="I1" s="2"/>
      <c r="J1" s="2"/>
      <c r="K1" s="2"/>
      <c r="L1" s="2"/>
      <c r="M1" s="2"/>
      <c r="N1" s="2"/>
      <c r="O1" s="2"/>
    </row>
    <row r="2" spans="1:15">
      <c r="A2" s="2"/>
      <c r="B2" s="2" t="s">
        <v>107</v>
      </c>
      <c r="C2" s="2"/>
      <c r="D2" s="2"/>
      <c r="E2" s="2"/>
      <c r="F2" s="2"/>
      <c r="G2" s="2"/>
      <c r="H2" s="2"/>
      <c r="I2" s="2"/>
      <c r="J2" s="2"/>
      <c r="K2" s="2"/>
      <c r="L2" s="2"/>
      <c r="M2" s="2"/>
      <c r="N2" s="2"/>
      <c r="O2" s="2"/>
    </row>
    <row r="3" spans="1:15" ht="17" thickBot="1">
      <c r="A3" s="2"/>
      <c r="B3" s="2"/>
      <c r="C3" s="2"/>
      <c r="D3" s="2"/>
      <c r="E3" s="2"/>
      <c r="F3" s="2"/>
      <c r="G3" s="2"/>
      <c r="H3" s="2"/>
      <c r="I3" s="2"/>
      <c r="J3" s="2"/>
      <c r="K3" s="2"/>
      <c r="L3" s="2"/>
      <c r="M3" s="2"/>
      <c r="N3" s="2"/>
      <c r="O3" s="2"/>
    </row>
    <row r="4" spans="1:15" ht="16" customHeight="1">
      <c r="A4" s="2"/>
      <c r="B4" s="218">
        <v>1</v>
      </c>
      <c r="C4" s="191" t="s">
        <v>173</v>
      </c>
      <c r="D4" s="239">
        <v>2</v>
      </c>
      <c r="E4" s="192" t="s">
        <v>197</v>
      </c>
      <c r="F4" s="218">
        <v>3</v>
      </c>
      <c r="G4" s="191" t="s">
        <v>198</v>
      </c>
      <c r="H4" s="191"/>
      <c r="I4" s="191"/>
      <c r="J4" s="191"/>
      <c r="K4" s="192"/>
      <c r="L4" s="218">
        <v>4</v>
      </c>
      <c r="M4" s="191" t="s">
        <v>199</v>
      </c>
      <c r="N4" s="235"/>
      <c r="O4" s="2"/>
    </row>
    <row r="5" spans="1:15">
      <c r="A5" s="2"/>
      <c r="B5" s="219"/>
      <c r="C5" s="193"/>
      <c r="D5" s="240"/>
      <c r="E5" s="194"/>
      <c r="F5" s="219"/>
      <c r="G5" s="193"/>
      <c r="H5" s="193"/>
      <c r="I5" s="193"/>
      <c r="J5" s="193"/>
      <c r="K5" s="194"/>
      <c r="L5" s="219"/>
      <c r="M5" s="193"/>
      <c r="N5" s="236"/>
      <c r="O5" s="2"/>
    </row>
    <row r="6" spans="1:15">
      <c r="A6" s="2"/>
      <c r="B6" s="219"/>
      <c r="C6" s="193"/>
      <c r="D6" s="240"/>
      <c r="E6" s="194"/>
      <c r="F6" s="219"/>
      <c r="G6" s="193"/>
      <c r="H6" s="193"/>
      <c r="I6" s="193"/>
      <c r="J6" s="193"/>
      <c r="K6" s="194"/>
      <c r="L6" s="219"/>
      <c r="M6" s="193"/>
      <c r="N6" s="236"/>
      <c r="O6" s="2"/>
    </row>
    <row r="7" spans="1:15">
      <c r="A7" s="2"/>
      <c r="B7" s="219"/>
      <c r="C7" s="193"/>
      <c r="D7" s="240"/>
      <c r="E7" s="194"/>
      <c r="F7" s="219"/>
      <c r="G7" s="193"/>
      <c r="H7" s="193"/>
      <c r="I7" s="193"/>
      <c r="J7" s="193"/>
      <c r="K7" s="194"/>
      <c r="L7" s="219"/>
      <c r="M7" s="193"/>
      <c r="N7" s="236"/>
      <c r="O7" s="2"/>
    </row>
    <row r="8" spans="1:15" ht="38" customHeight="1">
      <c r="A8" s="2"/>
      <c r="B8" s="219"/>
      <c r="C8" s="193"/>
      <c r="D8" s="240"/>
      <c r="E8" s="194"/>
      <c r="F8" s="219"/>
      <c r="G8" s="193"/>
      <c r="H8" s="193"/>
      <c r="I8" s="193"/>
      <c r="J8" s="193"/>
      <c r="K8" s="194"/>
      <c r="L8" s="234"/>
      <c r="M8" s="195"/>
      <c r="N8" s="237"/>
      <c r="O8" s="2"/>
    </row>
    <row r="9" spans="1:15" ht="16" customHeight="1">
      <c r="A9" s="2"/>
      <c r="B9" s="62" t="s">
        <v>65</v>
      </c>
      <c r="C9" s="123" t="s">
        <v>13</v>
      </c>
      <c r="D9" s="108"/>
      <c r="E9" s="124"/>
      <c r="F9" s="108"/>
      <c r="G9" s="68" t="s">
        <v>60</v>
      </c>
      <c r="H9" s="68" t="s">
        <v>15</v>
      </c>
      <c r="I9" s="68" t="s">
        <v>84</v>
      </c>
      <c r="J9" s="68" t="s">
        <v>85</v>
      </c>
      <c r="K9" s="109" t="s">
        <v>86</v>
      </c>
      <c r="L9" s="70" t="s">
        <v>87</v>
      </c>
      <c r="M9" s="68" t="s">
        <v>88</v>
      </c>
      <c r="N9" s="110" t="s">
        <v>18</v>
      </c>
      <c r="O9" s="2"/>
    </row>
    <row r="10" spans="1:15">
      <c r="A10" s="2"/>
      <c r="B10" s="82">
        <v>1</v>
      </c>
      <c r="C10" s="26"/>
      <c r="D10" s="112"/>
      <c r="E10" s="79" t="str">
        <f>IF(COUNTA($C$10,$C$11,$C$13,$C$17,$C$20,$C$35)=5, ROUND(AVERAGE($C$10,$C$11,$C$13,$C$17,$C$20,$C$35),0),"Keine oder zu viele fehlende Werte")</f>
        <v>Keine oder zu viele fehlende Werte</v>
      </c>
      <c r="F10" s="252" t="s">
        <v>108</v>
      </c>
      <c r="G10" t="s">
        <v>109</v>
      </c>
      <c r="H10">
        <f>SUM($C$15,$C$21,$C$25,$C$29,$C$31,$C$41)</f>
        <v>0</v>
      </c>
      <c r="J10" t="str">
        <f t="shared" ref="J10:J15" si="0">IF(I10="","",(((I10-5)/2)*10)+50)</f>
        <v/>
      </c>
      <c r="K10" s="81" t="str">
        <f>IF(I10=1,"0-4",IF(I10=2,"5-11",IF(I10=3,"12-23",IF(I10=4,"24-40",IF(I10=5,"41-60",IF(I10=6,"61-77",IF(I10=7,"78-89",IF(I10=8,"90-96",IF(I10=9,"97-100","Bitte korrekten Stanine angeben")))))))))</f>
        <v>Bitte korrekten Stanine angeben</v>
      </c>
      <c r="L10" s="80" t="str">
        <f>IF((I10-3)/(2*SQRT(1-0.78))&lt;-3.13,"0.01%",IF((I10-3)/(2*SQRT(1-0.78))&lt;-2.38,"1%",IF((I10-3)/(2*SQRT(1-0.78))&lt;-1.64,"5%",IF((I10-3)/(2*SQRT(1-0.78))&lt;-1.28,"10%",IF((I10-3)/(2*SQRT(1-0.78))&lt;-0.84,"20%","&gt; 20%")))))</f>
        <v>0.01%</v>
      </c>
      <c r="M10" t="str">
        <f>IF((I10-7)/(2*SQRT(1-0.78))&gt;3.13,"0.01%",IF((I10-7)/(2*SQRT(1-0.78))&gt;2.38,"1%",IF((I10-7)/(2*SQRT(1-0.78))&gt;1.64,"5%",IF((I10-7)/(2*SQRT(1-0.78))&gt;1.28,"10%",IF((I10-7)/(2*SQRT(1-0.78))&gt;0.84,"20%","&gt; 20%")))))</f>
        <v>&gt; 20%</v>
      </c>
      <c r="N10" s="79" t="s">
        <v>174</v>
      </c>
      <c r="O10" s="2"/>
    </row>
    <row r="11" spans="1:15">
      <c r="A11" s="2"/>
      <c r="B11" s="82">
        <v>2</v>
      </c>
      <c r="C11" s="26"/>
      <c r="D11" s="112"/>
      <c r="E11" s="79" t="str">
        <f>IF(COUNTA($C$10,$C$11,$C$13,$C$17,$C$20,$C$35)=5, ROUND(AVERAGE($C$10,$C$11,$C$13,$C$17,$C$20,$C$35),0),"Keine oder zu viele fehlende Werte")</f>
        <v>Keine oder zu viele fehlende Werte</v>
      </c>
      <c r="F11" s="252"/>
      <c r="G11" t="s">
        <v>110</v>
      </c>
      <c r="H11">
        <f>SUM($C$12,$C$14,$C$24,$C$30,$C$37,$C$42)</f>
        <v>0</v>
      </c>
      <c r="J11" t="str">
        <f t="shared" si="0"/>
        <v/>
      </c>
      <c r="K11" s="81" t="str">
        <f t="shared" ref="K11:K23" si="1">IF(I11=1,"0-4",IF(I11=2,"5-11",IF(I11=3,"12-23",IF(I11=4,"24-40",IF(I11=5,"41-60",IF(I11=6,"61-77",IF(I11=7,"78-89",IF(I11=8,"90-96",IF(I11=9,"97-100","Bitte korrekten Stanine angeben")))))))))</f>
        <v>Bitte korrekten Stanine angeben</v>
      </c>
      <c r="L11" s="80" t="str">
        <f>IF((I11-3)/(2*SQRT(1-0.81))&lt;-3.13,"0.01%",IF((I11-3)/(2*SQRT(1-0.81))&lt;-2.38,"1%",IF((I11-3)/(2*SQRT(1-0.81))&lt;-1.64,"5%",IF((I11-3)/(2*SQRT(1-0.81))&lt;-1.28,"10%",IF((I11-3)/(2*SQRT(1-0.81))&lt;-0.84,"20%","&gt; 20%")))))</f>
        <v>0.01%</v>
      </c>
      <c r="M11" t="str">
        <f>IF((I11-7)/(2*SQRT(1-0.81))&gt;3.13,"0.01%",IF((I11-7)/(2*SQRT(1-0.81))&gt;2.38,"1%",IF((I11-7)/(2*SQRT(1-0.81))&gt;1.64,"5%",IF((I11-7)/(2*SQRT(1-0.81))&gt;1.28,"10%",IF((I11-7)/(2*SQRT(1-0.81))&gt;0.84,"20%","&gt; 20%")))))</f>
        <v>&gt; 20%</v>
      </c>
      <c r="N11" s="79" t="s">
        <v>175</v>
      </c>
      <c r="O11" s="2"/>
    </row>
    <row r="12" spans="1:15">
      <c r="A12" s="2"/>
      <c r="B12" s="82">
        <v>3</v>
      </c>
      <c r="C12" s="26"/>
      <c r="D12" s="112"/>
      <c r="E12" s="79" t="str">
        <f>IF(COUNTA($C$12,$C$14,$C$24,$C$30,$C$37,$C$42)=5, ROUND(AVERAGE($C$12,$C$14,$C$24,$C$30,$C$37,$C$42),0),"Keine oder zu viele fehlende Werte")</f>
        <v>Keine oder zu viele fehlende Werte</v>
      </c>
      <c r="F12" s="252"/>
      <c r="G12" t="s">
        <v>111</v>
      </c>
      <c r="H12">
        <f>SUM($C$16,(5-$C$26),$C$34,$C$38,$C$40,$C$43)</f>
        <v>5</v>
      </c>
      <c r="J12" t="str">
        <f t="shared" si="0"/>
        <v/>
      </c>
      <c r="K12" s="81" t="str">
        <f t="shared" si="1"/>
        <v>Bitte korrekten Stanine angeben</v>
      </c>
      <c r="L12" s="80" t="str">
        <f>IF((I12-3)/(2*SQRT(1-0.82))&lt;-3.13,"0.01%",IF((I12-3)/(2*SQRT(1-0.82))&lt;-2.38,"1%",IF((I12-3)/(2*SQRT(1-0.82))&lt;-1.64,"5%",IF((I12-3)/(2*SQRT(1-0.82))&lt;-1.28,"10%",IF((I12-3)/(2*SQRT(1-0.82))&lt;-0.84,"20%","&gt; 20%")))))</f>
        <v>0.01%</v>
      </c>
      <c r="M12" t="str">
        <f>IF((I12-7)/(2*SQRT(1-0.82))&gt;3.13,"0.01%",IF((I12-7)/(2*SQRT(1-0.82))&gt;2.38,"1%",IF((I12-7)/(2*SQRT(1-0.82))&gt;1.64,"5%",IF((I12-7)/(2*SQRT(1-0.82))&gt;1.28,"10%",IF((I12-7)/(2*SQRT(1-0.82))&gt;0.84,"20%","&gt; 20%")))))</f>
        <v>&gt; 20%</v>
      </c>
      <c r="N12" s="79" t="s">
        <v>167</v>
      </c>
      <c r="O12" s="2"/>
    </row>
    <row r="13" spans="1:15">
      <c r="A13" s="2"/>
      <c r="B13" s="82">
        <v>4</v>
      </c>
      <c r="C13" s="26"/>
      <c r="D13" s="112"/>
      <c r="E13" s="79" t="str">
        <f>IF(COUNTA($C$10,$C$11,$C$13,$C$17,$C$20,$C$35)=5, ROUND(AVERAGE($C$10,$C$11,$C$13,$C$17,$C$20,$C$35),0),"Keine oder zu viele fehlende Werte")</f>
        <v>Keine oder zu viele fehlende Werte</v>
      </c>
      <c r="F13" s="252"/>
      <c r="G13" t="s">
        <v>112</v>
      </c>
      <c r="H13">
        <f>SUM($C$18,$C$22,$C$23,$C$27,$C$33,$C$36)</f>
        <v>0</v>
      </c>
      <c r="J13" t="str">
        <f t="shared" si="0"/>
        <v/>
      </c>
      <c r="K13" s="81" t="str">
        <f t="shared" si="1"/>
        <v>Bitte korrekten Stanine angeben</v>
      </c>
      <c r="L13" s="80" t="str">
        <f>IF((I13-3)/(2*SQRT(1-0.69))&lt;-3.13,"0.01%",IF((I13-3)/(2*SQRT(1-0.69))&lt;-2.38,"1%",IF((I13-3)/(2*SQRT(1-0.69))&lt;-1.64,"5%",IF((I13-3)/(2*SQRT(1-0.69))&lt;-1.28,"10%",IF((I13-3)/(2*SQRT(1-0.69))&lt;-0.84,"20%","&gt; 20%")))))</f>
        <v>1%</v>
      </c>
      <c r="M13" t="str">
        <f>IF((I13-7)/(2*SQRT(1-0.69))&gt;3.13,"0.01%",IF((I13-7)/(2*SQRT(1-0.69))&gt;2.38,"1%",IF((I13-7)/(2*SQRT(1-0.69))&gt;1.64,"5%",IF((I13-7)/(2*SQRT(1-0.69))&gt;1.28,"10%",IF((I13-7)/(2*SQRT(1-0.69))&gt;0.84,"20%","&gt; 20%")))))</f>
        <v>&gt; 20%</v>
      </c>
      <c r="N13" s="79" t="s">
        <v>176</v>
      </c>
      <c r="O13" s="2"/>
    </row>
    <row r="14" spans="1:15" ht="18" customHeight="1">
      <c r="A14" s="2"/>
      <c r="B14" s="82">
        <v>5</v>
      </c>
      <c r="C14" s="26"/>
      <c r="D14" s="112"/>
      <c r="E14" s="79" t="str">
        <f>IF(COUNTA($C$12,$C$14,$C$24,$C$30,$C$37,$C$42)=5, ROUND(AVERAGE($C$12,$C$14,$C$24,$C$30,$C$37,$C$42),0),"Keine oder zu viele fehlende Werte")</f>
        <v>Keine oder zu viele fehlende Werte</v>
      </c>
      <c r="F14" s="252"/>
      <c r="G14" t="s">
        <v>113</v>
      </c>
      <c r="H14">
        <f>SUM($C$10,$C$11,$C$13,$C$17,$C$20,$C$35)</f>
        <v>0</v>
      </c>
      <c r="J14" t="str">
        <f t="shared" si="0"/>
        <v/>
      </c>
      <c r="K14" s="81" t="str">
        <f t="shared" si="1"/>
        <v>Bitte korrekten Stanine angeben</v>
      </c>
      <c r="L14" s="80" t="str">
        <f>IF((I14-3)/(2*SQRT(1-0.72))&lt;-3.13,"0.01%",IF((I14-3)/(2*SQRT(1-0.72))&lt;-2.38,"1%",IF((I14-3)/(2*SQRT(1-0.72))&lt;-1.64,"5%",IF((I14-3)/(2*SQRT(1-0.72))&lt;-1.28,"10%",IF((I14-3)/(2*SQRT(1-0.72))&lt;-0.84,"20%","&gt; 20%")))))</f>
        <v>1%</v>
      </c>
      <c r="M14" t="str">
        <f>IF((I14-7)/(2*SQRT(1-0.72))&gt;3.13,"0.01%",IF((I14-7)/(2*SQRT(1-0.72))&gt;2.38,"1%",IF((I14-7)/(2*SQRT(1-0.72))&gt;1.64,"5%",IF((I14-7)/(2*SQRT(1-0.72))&gt;1.28,"10%",IF((I14-7)/(2*SQRT(1-0.72))&gt;0.84,"20%","&gt; 20%")))))</f>
        <v>&gt; 20%</v>
      </c>
      <c r="N14" s="79" t="s">
        <v>177</v>
      </c>
      <c r="O14" s="2"/>
    </row>
    <row r="15" spans="1:15" ht="17" customHeight="1">
      <c r="A15" s="2"/>
      <c r="B15" s="82">
        <v>6</v>
      </c>
      <c r="C15" s="26"/>
      <c r="D15" s="112"/>
      <c r="E15" s="79" t="str">
        <f>IF(COUNTA($C$15,$C$21,$C$25,$C$29,$C$31,$C$41)=5, ROUND(AVERAGE($C$15,$C$21,$C$25,$C$29,$C$31,$C$41),0),"Keine oder zu viele fehlende Werte")</f>
        <v>Keine oder zu viele fehlende Werte</v>
      </c>
      <c r="F15" s="252"/>
      <c r="G15" t="s">
        <v>114</v>
      </c>
      <c r="H15">
        <f>SUM($C$19,$C$28,$C$32,$C$39,$C$44,$C$45)</f>
        <v>0</v>
      </c>
      <c r="J15" t="str">
        <f t="shared" si="0"/>
        <v/>
      </c>
      <c r="K15" s="81" t="str">
        <f t="shared" si="1"/>
        <v>Bitte korrekten Stanine angeben</v>
      </c>
      <c r="L15" s="80" t="str">
        <f>IF((I15-3)/(2*SQRT(1-0.68))&lt;-3.13,"0.01%",IF((I15-3)/(2*SQRT(1-0.68))&lt;-2.38,"1%",IF((I15-3)/(2*SQRT(1-0.68))&lt;-1.64,"5%",IF((I15-3)/(2*SQRT(1-0.68))&lt;-1.28,"10%",IF((I15-3)/(2*SQRT(1-0.68))&lt;-0.84,"20%","&gt; 20%")))))</f>
        <v>1%</v>
      </c>
      <c r="M15" t="str">
        <f>IF((I15-7)/(2*SQRT(1-0.68))&gt;3.13,"0.01%",IF((I15-7)/(2*SQRT(1-0.68))&gt;2.38,"1%",IF((I15-7)/(2*SQRT(1-0.68))&gt;1.64,"5%",IF((I15-7)/(2*SQRT(1-0.68))&gt;1.28,"10%",IF((I15-7)/(2*SQRT(1-0.68))&gt;0.84,"20%","&gt; 20%")))))</f>
        <v>&gt; 20%</v>
      </c>
      <c r="N15" s="79" t="s">
        <v>162</v>
      </c>
      <c r="O15" s="2"/>
    </row>
    <row r="16" spans="1:15">
      <c r="A16" s="2"/>
      <c r="B16" s="82">
        <v>7</v>
      </c>
      <c r="C16" s="26"/>
      <c r="D16" s="112"/>
      <c r="E16" s="79" t="str">
        <f>IF(COUNTA($C$16,(5-$C$26),$C$34,$C$38,$C$40,$C$43)=5, ROUND(AVERAGE($C$16,(5-$C$26),$C$34,$C$38,$C$40,$C$43),0),"Keine oder zu viele fehlende Werte")</f>
        <v>Keine oder zu viele fehlende Werte</v>
      </c>
      <c r="F16" s="125"/>
      <c r="K16" s="81"/>
      <c r="L16" s="80"/>
      <c r="N16" s="79"/>
      <c r="O16" s="2"/>
    </row>
    <row r="17" spans="1:15" ht="16" customHeight="1">
      <c r="A17" s="2"/>
      <c r="B17" s="82">
        <v>8</v>
      </c>
      <c r="C17" s="26"/>
      <c r="D17" s="112"/>
      <c r="E17" s="79" t="str">
        <f>IF(COUNTA($C$10,$C$11,$C$13,$C$17,$C$20,$C$35)=5, ROUND(AVERAGE($C$10,$C$11,$C$13,$C$17,$C$20,$C$35),0),"Keine oder zu viele fehlende Werte")</f>
        <v>Keine oder zu viele fehlende Werte</v>
      </c>
      <c r="F17" s="252" t="s">
        <v>115</v>
      </c>
      <c r="G17" t="s">
        <v>116</v>
      </c>
      <c r="H17">
        <f>SUM($C$46,$C$47,$C$48,$C$50,$C$52,$C$53)</f>
        <v>0</v>
      </c>
      <c r="J17" t="str">
        <f t="shared" ref="J17:J23" si="2">IF(I17="","",(((I17-5)/2)*10)+50)</f>
        <v/>
      </c>
      <c r="K17" s="81" t="str">
        <f t="shared" si="1"/>
        <v>Bitte korrekten Stanine angeben</v>
      </c>
      <c r="L17" s="80" t="str">
        <f>IF((I17-3)/(2*SQRT(1-0.89))&lt;-3.13,"0.01%",IF((I17-3)/(2*SQRT(1-0.89))&lt;-2.38,"1%",IF((I17-3)/(2*SQRT(1-0.89))&lt;-1.64,"5%",IF((I17-3)/(2*SQRT(1-0.89))&lt;-1.28,"10%",IF((I17-3)/(2*SQRT(1-0.89))&lt;-0.84,"20%","&gt; 20%")))))</f>
        <v>0.01%</v>
      </c>
      <c r="M17" t="str">
        <f>IF((I17-7)/(2*SQRT(1-0.89))&gt;3.13,"0.01%",IF((I17-7)/(2*SQRT(1-0.89))&gt;2.38,"1%",IF((I17-7)/(2*SQRT(1-0.89))&gt;1.64,"5%",IF((I17-7)/(2*SQRT(1-0.89))&gt;1.28,"10%",IF((I17-7)/(2*SQRT(1-0.89))&gt;0.84,"20%","&gt; 20%")))))</f>
        <v>&gt; 20%</v>
      </c>
      <c r="N17" s="79" t="s">
        <v>178</v>
      </c>
      <c r="O17" s="2"/>
    </row>
    <row r="18" spans="1:15">
      <c r="A18" s="2"/>
      <c r="B18" s="82">
        <v>9</v>
      </c>
      <c r="C18" s="26"/>
      <c r="D18" s="112"/>
      <c r="E18" s="79" t="str">
        <f>IF(COUNTA($C$18,$C$22,$C$23,$C$27,$C$33,$C$36)=5, ROUND(AVERAGE($C$18,$C$22,$C$23,$C$27,$C$33,$C$36),0),"Keine oder zu viele fehlende Werte")</f>
        <v>Keine oder zu viele fehlende Werte</v>
      </c>
      <c r="F18" s="252"/>
      <c r="G18" t="s">
        <v>117</v>
      </c>
      <c r="H18">
        <f>SUM($C$49,$C$51,$C$54,$C$55,$C$56,$C$57)</f>
        <v>0</v>
      </c>
      <c r="J18" t="str">
        <f t="shared" si="2"/>
        <v/>
      </c>
      <c r="K18" s="81" t="str">
        <f t="shared" si="1"/>
        <v>Bitte korrekten Stanine angeben</v>
      </c>
      <c r="L18" s="80" t="str">
        <f>IF((I18-3)/(2*SQRT(1-0.77))&lt;-3.13,"0.01%",IF((I18-3)/(2*SQRT(1-0.77))&lt;-2.38,"1%",IF((I18-3)/(2*SQRT(1-0.77))&lt;-1.64,"5%",IF((I18-3)/(2*SQRT(1-0.77))&lt;-1.28,"10%",IF((I18-3)/(2*SQRT(1-0.77))&lt;-0.84,"20%","&gt; 20%")))))</f>
        <v>1%</v>
      </c>
      <c r="M18" t="str">
        <f>IF((I18-7)/(2*SQRT(1-0.77))&gt;3.13,"0.01%",IF((I18-7)/(2*SQRT(1-0.77))&gt;2.38,"1%",IF((I18-7)/(2*SQRT(1-0.77))&gt;1.64,"5%",IF((I18-7)/(2*SQRT(1-0.77))&gt;1.28,"10%",IF((I18-7)/(2*SQRT(1-0.77))&gt;0.84,"20%","&gt; 20%")))))</f>
        <v>&gt; 20%</v>
      </c>
      <c r="N18" s="79" t="s">
        <v>163</v>
      </c>
      <c r="O18" s="2"/>
    </row>
    <row r="19" spans="1:15">
      <c r="A19" s="2"/>
      <c r="B19" s="82">
        <v>10</v>
      </c>
      <c r="C19" s="26"/>
      <c r="D19" s="112"/>
      <c r="E19" s="79" t="str">
        <f>IF(COUNTA($C$19,$C$28,$C$32,$C$39,$C$44,$C$45)=5, ROUND(AVERAGE($C$19,$C$28,$C$32,$C$39,$C$44,$C$45),0),"Keine oder zu viele fehlende Werte")</f>
        <v>Keine oder zu viele fehlende Werte</v>
      </c>
      <c r="F19" s="252"/>
      <c r="G19" t="s">
        <v>118</v>
      </c>
      <c r="H19">
        <f>SUM($C$58,$C$59,$C$60,$C$61,$C$62,$C$63)</f>
        <v>0</v>
      </c>
      <c r="J19" t="str">
        <f t="shared" si="2"/>
        <v/>
      </c>
      <c r="K19" s="81" t="str">
        <f t="shared" si="1"/>
        <v>Bitte korrekten Stanine angeben</v>
      </c>
      <c r="L19" s="80" t="str">
        <f>IF((I19-3)/(2*SQRT(1-0.79))&lt;-3.13,"0.01%",IF((I19-3)/(2*SQRT(1-0.79))&lt;-2.38,"1%",IF((I19-3)/(2*SQRT(1-0.79))&lt;-1.64,"5%",IF((I19-3)/(2*SQRT(1-0.79))&lt;-1.28,"10%",IF((I19-3)/(2*SQRT(1-0.79))&lt;-0.84,"20%","&gt; 20%")))))</f>
        <v>0.01%</v>
      </c>
      <c r="M19" t="str">
        <f>IF((I19-7)/(2*SQRT(1-0.79))&gt;3.13,"0.01%",IF((I19-7)/(2*SQRT(1-0.79))&gt;2.38,"1%",IF((I19-7)/(2*SQRT(1-0.79))&gt;1.64,"5%",IF((I19-7)/(2*SQRT(1-0.79))&gt;1.28,"10%",IF((I19-7)/(2*SQRT(1-0.79))&gt;0.84,"20%","&gt; 20%")))))</f>
        <v>&gt; 20%</v>
      </c>
      <c r="N19" s="79" t="s">
        <v>179</v>
      </c>
      <c r="O19" s="2"/>
    </row>
    <row r="20" spans="1:15">
      <c r="A20" s="2"/>
      <c r="B20" s="82">
        <v>11</v>
      </c>
      <c r="C20" s="26"/>
      <c r="D20" s="112"/>
      <c r="E20" s="79" t="str">
        <f>IF(COUNTA($C$10,$C$11,$C$13,$C$17,$C$20,$C$35)=5, ROUND(AVERAGE($C$10,$C$11,$C$13,$C$17,$C$20,$C$35),0),"Keine oder zu viele fehlende Werte")</f>
        <v>Keine oder zu viele fehlende Werte</v>
      </c>
      <c r="F20" s="252"/>
      <c r="G20" t="s">
        <v>119</v>
      </c>
      <c r="H20">
        <f>SUM($C$64,$C$65,$C$66,$C$67,$C$68,$C$69)</f>
        <v>0</v>
      </c>
      <c r="J20" t="str">
        <f t="shared" si="2"/>
        <v/>
      </c>
      <c r="K20" s="81" t="str">
        <f t="shared" si="1"/>
        <v>Bitte korrekten Stanine angeben</v>
      </c>
      <c r="L20" s="80" t="str">
        <f>IF((I20-3)/(2*SQRT(1-0.87))&lt;-3.13,"0.01%",IF((I20-3)/(2*SQRT(1-0.87))&lt;-2.38,"1%",IF((I20-3)/(2*SQRT(1-0.87))&lt;-1.64,"5%",IF((I20-3)/(2*SQRT(1-0.87))&lt;-1.28,"10%",IF((I20-3)/(2*SQRT(1-0.87))&lt;-0.84,"20%","&gt; 20%")))))</f>
        <v>0.01%</v>
      </c>
      <c r="M20" t="str">
        <f>IF((I20-7)/(2*SQRT(1-0.87))&gt;3.13,"0.01%",IF((I20-7)/(2*SQRT(1-0.87))&gt;2.38,"1%",IF((I20-7)/(2*SQRT(1-0.87))&gt;1.64,"5%",IF((I20-7)/(2*SQRT(1-0.87))&gt;1.28,"10%",IF((I20-7)/(2*SQRT(1-0.87))&gt;0.84,"20%","&gt; 20%")))))</f>
        <v>&gt; 20%</v>
      </c>
      <c r="N20" s="79" t="s">
        <v>180</v>
      </c>
      <c r="O20" s="2"/>
    </row>
    <row r="21" spans="1:15">
      <c r="A21" s="2"/>
      <c r="B21" s="82">
        <v>12</v>
      </c>
      <c r="C21" s="26"/>
      <c r="D21" s="112"/>
      <c r="E21" s="79" t="str">
        <f>IF(COUNTA($C$15,$C$21,$C$25,$C$29,$C$31,$C$41)=5, ROUND(AVERAGE($C$15,$C$21,$C$25,$C$29,$C$31,$C$41),0),"Keine oder zu viele fehlende Werte")</f>
        <v>Keine oder zu viele fehlende Werte</v>
      </c>
      <c r="F21" s="252"/>
      <c r="K21" s="81"/>
      <c r="L21" s="80"/>
      <c r="N21" s="79"/>
      <c r="O21" s="2"/>
    </row>
    <row r="22" spans="1:15">
      <c r="A22" s="2"/>
      <c r="B22" s="82">
        <v>13</v>
      </c>
      <c r="C22" s="26"/>
      <c r="D22" s="112"/>
      <c r="E22" s="79" t="str">
        <f>IF(COUNTA($C$18,$C$22,$C$23,$C$27,$C$33,$C$36)=5, ROUND(AVERAGE($C$18,$C$22,$C$23,$C$27,$C$33,$C$36),0),"Keine oder zu viele fehlende Werte")</f>
        <v>Keine oder zu viele fehlende Werte</v>
      </c>
      <c r="F22" s="125"/>
      <c r="K22" s="81"/>
      <c r="L22" s="80"/>
      <c r="N22" s="79"/>
      <c r="O22" s="2"/>
    </row>
    <row r="23" spans="1:15">
      <c r="A23" s="2"/>
      <c r="B23" s="82">
        <v>14</v>
      </c>
      <c r="C23" s="26"/>
      <c r="D23" s="112"/>
      <c r="E23" s="79" t="str">
        <f>IF(COUNTA($C$18,$C$22,$C$23,$C$27,$C$33,$C$36)=5, ROUND(AVERAGE($C$18,$C$22,$C$23,$C$27,$C$33,$C$36),0),"Keine oder zu viele fehlende Werte")</f>
        <v>Keine oder zu viele fehlende Werte</v>
      </c>
      <c r="F23" s="114"/>
      <c r="G23" t="s">
        <v>120</v>
      </c>
      <c r="H23">
        <f>SUM(H10:H20)</f>
        <v>5</v>
      </c>
      <c r="J23" t="str">
        <f t="shared" si="2"/>
        <v/>
      </c>
      <c r="K23" s="81" t="str">
        <f t="shared" si="1"/>
        <v>Bitte korrekten Stanine angeben</v>
      </c>
      <c r="L23" s="126" t="s">
        <v>121</v>
      </c>
      <c r="M23" s="85" t="s">
        <v>121</v>
      </c>
      <c r="N23" s="79" t="s">
        <v>122</v>
      </c>
      <c r="O23" s="2"/>
    </row>
    <row r="24" spans="1:15" ht="17" thickBot="1">
      <c r="A24" s="2"/>
      <c r="B24" s="82">
        <v>15</v>
      </c>
      <c r="C24" s="26"/>
      <c r="D24" s="112"/>
      <c r="E24" s="79" t="str">
        <f>IF(COUNTA($C$12,$C$14,$C$24,$C$30,$C$37,$C$42)=5, ROUND(AVERAGE($C$12,$C$14,$C$24,$C$30,$C$37,$C$42),0),"Keine oder zu viele fehlende Werte")</f>
        <v>Keine oder zu viele fehlende Werte</v>
      </c>
      <c r="F24" s="127"/>
      <c r="G24" s="98"/>
      <c r="H24" s="128"/>
      <c r="I24" s="128"/>
      <c r="J24" s="128"/>
      <c r="K24" s="129"/>
      <c r="L24" s="130"/>
      <c r="M24" s="128"/>
      <c r="N24" s="131"/>
      <c r="O24" s="2"/>
    </row>
    <row r="25" spans="1:15">
      <c r="A25" s="2"/>
      <c r="B25" s="82">
        <v>16</v>
      </c>
      <c r="C25" s="26"/>
      <c r="D25" s="112"/>
      <c r="E25" s="79" t="str">
        <f>IF(COUNTA($C$15,$C$21,$C$25,$C$29,$C$31,$C$41)=5, ROUND(AVERAGE($C$15,$C$21,$C$25,$C$29,$C$31,$C$41),0),"Keine oder zu viele fehlende Werte")</f>
        <v>Keine oder zu viele fehlende Werte</v>
      </c>
      <c r="F25" s="2"/>
      <c r="G25" s="2"/>
      <c r="H25" s="2"/>
      <c r="I25" s="2"/>
      <c r="J25" s="2"/>
      <c r="K25" s="2"/>
      <c r="L25" s="2"/>
      <c r="M25" s="2"/>
      <c r="N25" s="101"/>
      <c r="O25" s="2"/>
    </row>
    <row r="26" spans="1:15">
      <c r="A26" s="2"/>
      <c r="B26" s="82">
        <v>17</v>
      </c>
      <c r="C26" s="26"/>
      <c r="D26" s="112"/>
      <c r="E26" s="79" t="str">
        <f>IF(COUNTA($C$16,(5-$C$26),$C$34,$C$38,$C$40,$C$43)=5, ROUND(AVERAGE($C$16,(5-$C$26),$C$34,$C$38,$C$40,$C$43),0),"Keine oder zu viele fehlende Werte")</f>
        <v>Keine oder zu viele fehlende Werte</v>
      </c>
      <c r="F26" s="2"/>
      <c r="G26" s="2"/>
      <c r="H26" s="2"/>
      <c r="I26" s="2"/>
      <c r="J26" s="2"/>
      <c r="K26" s="2"/>
      <c r="L26" s="2"/>
      <c r="M26" s="2"/>
      <c r="N26" s="101"/>
      <c r="O26" s="2"/>
    </row>
    <row r="27" spans="1:15">
      <c r="A27" s="2"/>
      <c r="B27" s="82">
        <v>18</v>
      </c>
      <c r="C27" s="26"/>
      <c r="D27" s="112"/>
      <c r="E27" s="79" t="str">
        <f>IF(COUNTA($C$18,$C$22,$C$23,$C$27,$C$33,$C$36)=5, ROUND(AVERAGE($C$18,$C$22,$C$23,$C$27,$C$33,$C$36),0),"Keine oder zu viele fehlende Werte")</f>
        <v>Keine oder zu viele fehlende Werte</v>
      </c>
      <c r="F27" s="2"/>
      <c r="G27" s="2"/>
      <c r="H27" s="2"/>
      <c r="I27" s="2"/>
      <c r="J27" s="2"/>
      <c r="K27" s="2"/>
      <c r="L27" s="2"/>
      <c r="M27" s="2"/>
      <c r="N27" s="101"/>
      <c r="O27" s="2"/>
    </row>
    <row r="28" spans="1:15">
      <c r="A28" s="2"/>
      <c r="B28" s="82">
        <v>19</v>
      </c>
      <c r="C28" s="26"/>
      <c r="D28" s="112"/>
      <c r="E28" s="79" t="str">
        <f>IF(COUNTA($C$19,$C$28,$C$32,$C$39,$C$44,$C$45)=5, ROUND(AVERAGE($C$19,$C$28,$C$32,$C$39,$C$44,$C$45),0),"Keine oder zu viele fehlende Werte")</f>
        <v>Keine oder zu viele fehlende Werte</v>
      </c>
      <c r="F28" s="2"/>
      <c r="G28" s="2"/>
      <c r="H28" s="2"/>
      <c r="I28" s="2"/>
      <c r="J28" s="2"/>
      <c r="K28" s="2"/>
      <c r="L28" s="2"/>
      <c r="M28" s="2"/>
      <c r="N28" s="100"/>
      <c r="O28" s="2"/>
    </row>
    <row r="29" spans="1:15">
      <c r="A29" s="2"/>
      <c r="B29" s="82">
        <v>20</v>
      </c>
      <c r="C29" s="26"/>
      <c r="D29" s="112"/>
      <c r="E29" s="79" t="str">
        <f>IF(COUNTA($C$15,$C$21,$C$25,$C$29,$C$31,$C$41)=5, ROUND(AVERAGE($C$15,$C$21,$C$25,$C$29,$C$31,$C$41),0),"Keine oder zu viele fehlende Werte")</f>
        <v>Keine oder zu viele fehlende Werte</v>
      </c>
      <c r="F29" s="2"/>
      <c r="G29" s="2"/>
      <c r="H29" s="2"/>
      <c r="I29" s="2"/>
      <c r="J29" s="2"/>
      <c r="K29" s="2"/>
      <c r="L29" s="2"/>
      <c r="M29" s="2"/>
      <c r="N29" s="2"/>
      <c r="O29" s="2"/>
    </row>
    <row r="30" spans="1:15">
      <c r="A30" s="2"/>
      <c r="B30" s="82">
        <v>21</v>
      </c>
      <c r="C30" s="26"/>
      <c r="D30" s="112"/>
      <c r="E30" s="79" t="str">
        <f>IF(COUNTA($C$12,$C$14,$C$24,$C$30,$C$37,$C$42)=5, ROUND(AVERAGE($C$12,$C$14,$C$24,$C$30,$C$37,$C$42),0),"Keine oder zu viele fehlende Werte")</f>
        <v>Keine oder zu viele fehlende Werte</v>
      </c>
      <c r="F30" s="2"/>
      <c r="G30" s="2"/>
      <c r="H30" s="2"/>
      <c r="I30" s="2"/>
      <c r="J30" s="2"/>
      <c r="K30" s="2"/>
      <c r="L30" s="2"/>
      <c r="M30" s="2"/>
      <c r="N30" s="2"/>
      <c r="O30" s="2"/>
    </row>
    <row r="31" spans="1:15">
      <c r="A31" s="2"/>
      <c r="B31" s="82">
        <v>22</v>
      </c>
      <c r="C31" s="26"/>
      <c r="D31" s="112"/>
      <c r="E31" s="79" t="str">
        <f>IF(COUNTA($C$15,$C$21,$C$25,$C$29,$C$31,$C$41)=5, ROUND(AVERAGE($C$15,$C$21,$C$25,$C$29,$C$31,$C$41),0),"Keine oder zu viele fehlende Werte")</f>
        <v>Keine oder zu viele fehlende Werte</v>
      </c>
      <c r="F31" s="2"/>
      <c r="G31" s="2"/>
      <c r="H31" s="2"/>
      <c r="I31" s="2"/>
      <c r="J31" s="2"/>
      <c r="K31" s="2"/>
      <c r="L31" s="2"/>
      <c r="M31" s="2"/>
      <c r="N31" s="2"/>
      <c r="O31" s="2"/>
    </row>
    <row r="32" spans="1:15">
      <c r="A32" s="2"/>
      <c r="B32" s="82">
        <v>23</v>
      </c>
      <c r="C32" s="26"/>
      <c r="D32" s="112"/>
      <c r="E32" s="79" t="str">
        <f>IF(COUNTA($C$19,$C$28,$C$32,$C$39,$C$44,$C$45)=5, ROUND(AVERAGE($C$19,$C$28,$C$32,$C$39,$C$44,$C$45),0),"Keine oder zu viele fehlende Werte")</f>
        <v>Keine oder zu viele fehlende Werte</v>
      </c>
      <c r="F32" s="2"/>
      <c r="G32" s="2"/>
      <c r="H32" s="2"/>
      <c r="I32" s="2"/>
      <c r="J32" s="2"/>
      <c r="K32" s="2"/>
      <c r="L32" s="2"/>
      <c r="M32" s="2"/>
      <c r="N32" s="2"/>
      <c r="O32" s="2"/>
    </row>
    <row r="33" spans="1:15">
      <c r="A33" s="2"/>
      <c r="B33" s="82">
        <v>24</v>
      </c>
      <c r="C33" s="26"/>
      <c r="D33" s="112"/>
      <c r="E33" s="79" t="str">
        <f>IF(COUNTA($C$18,$C$22,$C$23,$C$27,$C$33,$C$36)=5, ROUND(AVERAGE($C$18,$C$22,$C$23,$C$27,$C$33,$C$36),0),"Keine oder zu viele fehlende Werte")</f>
        <v>Keine oder zu viele fehlende Werte</v>
      </c>
      <c r="F33" s="2"/>
      <c r="G33" s="2"/>
      <c r="H33" s="2"/>
      <c r="I33" s="2"/>
      <c r="J33" s="2"/>
      <c r="K33" s="2"/>
      <c r="L33" s="2"/>
      <c r="M33" s="2"/>
      <c r="N33" s="2"/>
      <c r="O33" s="2"/>
    </row>
    <row r="34" spans="1:15">
      <c r="A34" s="2"/>
      <c r="B34" s="82">
        <v>25</v>
      </c>
      <c r="C34" s="26"/>
      <c r="D34" s="112"/>
      <c r="E34" s="79" t="str">
        <f>IF(COUNTA($C$16,(5-$C$26),$C$34,$C$38,$C$40,$C$43)=5, ROUND(AVERAGE($C$16,(5-$C$26),$C$34,$C$38,$C$40,$C$43),0),"Keine oder zu viele fehlende Werte")</f>
        <v>Keine oder zu viele fehlende Werte</v>
      </c>
      <c r="F34" s="2"/>
      <c r="G34" s="2"/>
      <c r="H34" s="2"/>
      <c r="I34" s="2"/>
      <c r="J34" s="2"/>
      <c r="K34" s="2"/>
      <c r="L34" s="2"/>
      <c r="M34" s="2"/>
      <c r="N34" s="2"/>
      <c r="O34" s="2"/>
    </row>
    <row r="35" spans="1:15">
      <c r="A35" s="2"/>
      <c r="B35" s="82">
        <v>26</v>
      </c>
      <c r="C35" s="26"/>
      <c r="D35" s="112"/>
      <c r="E35" s="79" t="str">
        <f>IF(COUNTA($C$10,$C$11,$C$13,$C$17,$C$20,$C$35)=5, ROUND(AVERAGE($C$10,$C$11,$C$13,$C$17,$C$20,$C$35),0),"Keine oder zu viele fehlende Werte")</f>
        <v>Keine oder zu viele fehlende Werte</v>
      </c>
      <c r="F35" s="2"/>
      <c r="G35" s="2"/>
      <c r="H35" s="2"/>
      <c r="I35" s="2"/>
      <c r="J35" s="2"/>
      <c r="K35" s="2"/>
      <c r="L35" s="2"/>
      <c r="M35" s="2"/>
      <c r="N35" s="2"/>
      <c r="O35" s="2"/>
    </row>
    <row r="36" spans="1:15">
      <c r="A36" s="2"/>
      <c r="B36" s="82">
        <v>27</v>
      </c>
      <c r="C36" s="26"/>
      <c r="D36" s="112"/>
      <c r="E36" s="79" t="str">
        <f>IF(COUNTA($C$18,$C$22,$C$23,$C$27,$C$33,$C$36)=5, ROUND(AVERAGE($C$18,$C$22,$C$23,$C$27,$C$33,$C$36),0),"Keine oder zu viele fehlende Werte")</f>
        <v>Keine oder zu viele fehlende Werte</v>
      </c>
      <c r="F36" s="2"/>
      <c r="G36" s="2"/>
      <c r="H36" s="2"/>
      <c r="I36" s="2"/>
      <c r="J36" s="2"/>
      <c r="K36" s="2"/>
      <c r="L36" s="2"/>
      <c r="M36" s="2"/>
      <c r="N36" s="2"/>
      <c r="O36" s="2"/>
    </row>
    <row r="37" spans="1:15" ht="16" customHeight="1">
      <c r="A37" s="2"/>
      <c r="B37" s="82">
        <v>28</v>
      </c>
      <c r="C37" s="26"/>
      <c r="D37" s="112"/>
      <c r="E37" s="79" t="str">
        <f>IF(COUNTA($C$12,$C$14,$C$24,$C$30,$C$37,$C$42)=5, ROUND(AVERAGE($C$12,$C$14,$C$24,$C$30,$C$37,$C$42),0),"Keine oder zu viele fehlende Werte")</f>
        <v>Keine oder zu viele fehlende Werte</v>
      </c>
      <c r="F37" s="2"/>
      <c r="G37" s="2"/>
      <c r="H37" s="2"/>
      <c r="I37" s="2"/>
      <c r="J37" s="2"/>
      <c r="K37" s="2"/>
      <c r="L37" s="2"/>
      <c r="M37" s="2"/>
      <c r="N37" s="2"/>
      <c r="O37" s="2"/>
    </row>
    <row r="38" spans="1:15">
      <c r="A38" s="2"/>
      <c r="B38" s="82">
        <v>29</v>
      </c>
      <c r="C38" s="26"/>
      <c r="D38" s="112"/>
      <c r="E38" s="79" t="str">
        <f>IF(COUNTA($C$16,(5-$C$26),$C$34,$C$38,$C$40,$C$43)=5, ROUND(AVERAGE($C$16,(5-$C$26),$C$34,$C$38,$C$40,$C$43),0),"Keine oder zu viele fehlende Werte")</f>
        <v>Keine oder zu viele fehlende Werte</v>
      </c>
      <c r="F38" s="2"/>
      <c r="G38" s="2"/>
      <c r="H38" s="2"/>
      <c r="I38" s="2"/>
      <c r="J38" s="2"/>
      <c r="K38" s="2"/>
      <c r="L38" s="2"/>
      <c r="M38" s="2"/>
      <c r="N38" s="2"/>
      <c r="O38" s="2"/>
    </row>
    <row r="39" spans="1:15">
      <c r="A39" s="2"/>
      <c r="B39" s="82">
        <v>30</v>
      </c>
      <c r="C39" s="26"/>
      <c r="D39" s="112"/>
      <c r="E39" s="79" t="str">
        <f>IF(COUNTA($C$19,$C$28,$C$32,$C$39,$C$44,$C$45)=5, ROUND(AVERAGE($C$19,$C$28,$C$32,$C$39,$C$44,$C$45),0),"Keine oder zu viele fehlende Werte")</f>
        <v>Keine oder zu viele fehlende Werte</v>
      </c>
      <c r="F39" s="2"/>
      <c r="G39" s="2"/>
      <c r="H39" s="2"/>
      <c r="I39" s="2"/>
      <c r="J39" s="2"/>
      <c r="K39" s="2"/>
      <c r="L39" s="2"/>
      <c r="M39" s="2"/>
      <c r="N39" s="2"/>
      <c r="O39" s="2"/>
    </row>
    <row r="40" spans="1:15">
      <c r="A40" s="2"/>
      <c r="B40" s="82">
        <v>31</v>
      </c>
      <c r="C40" s="26"/>
      <c r="D40" s="112"/>
      <c r="E40" s="79" t="str">
        <f>IF(COUNTA($C$16,(5-$C$26),$C$34,$C$38,$C$40,$C$43)=5, ROUND(AVERAGE($C$16,(5-$C$26),$C$34,$C$38,$C$40,$C$43),0),"Keine oder zu viele fehlende Werte")</f>
        <v>Keine oder zu viele fehlende Werte</v>
      </c>
      <c r="F40" s="2"/>
      <c r="G40" s="2"/>
      <c r="H40" s="2"/>
      <c r="I40" s="2"/>
      <c r="J40" s="2"/>
      <c r="K40" s="2"/>
      <c r="L40" s="2"/>
      <c r="M40" s="2"/>
      <c r="N40" s="2"/>
      <c r="O40" s="2"/>
    </row>
    <row r="41" spans="1:15">
      <c r="A41" s="2"/>
      <c r="B41" s="82">
        <v>32</v>
      </c>
      <c r="C41" s="26"/>
      <c r="D41" s="112"/>
      <c r="E41" s="79" t="str">
        <f>IF(COUNTA($C$15,$C$21,$C$25,$C$29,$C$31,$C$41)=5, ROUND(AVERAGE($C$15,$C$21,$C$25,$C$29,$C$31,$C$41),0),"Keine oder zu viele fehlende Werte")</f>
        <v>Keine oder zu viele fehlende Werte</v>
      </c>
      <c r="F41" s="2"/>
      <c r="G41" s="2"/>
      <c r="H41" s="2"/>
      <c r="I41" s="2"/>
      <c r="J41" s="2"/>
      <c r="K41" s="2"/>
      <c r="L41" s="2"/>
      <c r="M41" s="2"/>
      <c r="N41" s="2"/>
      <c r="O41" s="2"/>
    </row>
    <row r="42" spans="1:15">
      <c r="A42" s="2"/>
      <c r="B42" s="82">
        <v>33</v>
      </c>
      <c r="C42" s="26"/>
      <c r="D42" s="112"/>
      <c r="E42" s="79" t="str">
        <f>IF(COUNTA($C$12,$C$14,$C$24,$C$30,$C$37,$C$42)=5, ROUND(AVERAGE($C$12,$C$14,$C$24,$C$30,$C$37,$C$42),0),"Keine oder zu viele fehlende Werte")</f>
        <v>Keine oder zu viele fehlende Werte</v>
      </c>
      <c r="F42" s="2"/>
      <c r="G42" s="2"/>
      <c r="H42" s="2"/>
      <c r="I42" s="2"/>
      <c r="J42" s="2"/>
      <c r="K42" s="2"/>
      <c r="L42" s="2"/>
      <c r="M42" s="2"/>
      <c r="N42" s="2"/>
      <c r="O42" s="2"/>
    </row>
    <row r="43" spans="1:15">
      <c r="A43" s="2"/>
      <c r="B43" s="82">
        <v>34</v>
      </c>
      <c r="C43" s="26"/>
      <c r="D43" s="112"/>
      <c r="E43" s="79" t="str">
        <f>IF(COUNTA($C$16,(5-$C$26),$C$34,$C$38,$C$40,$C$43)=5, ROUND(AVERAGE($C$16,(5-$C$26),$C$34,$C$38,$C$40,$C$43),0),"Keine oder zu viele fehlende Werte")</f>
        <v>Keine oder zu viele fehlende Werte</v>
      </c>
      <c r="F43" s="2"/>
      <c r="G43" s="2"/>
      <c r="H43" s="2"/>
      <c r="I43" s="2"/>
      <c r="J43" s="2"/>
      <c r="K43" s="2"/>
      <c r="L43" s="2"/>
      <c r="M43" s="2"/>
      <c r="N43" s="2"/>
      <c r="O43" s="2"/>
    </row>
    <row r="44" spans="1:15">
      <c r="A44" s="2"/>
      <c r="B44" s="82">
        <v>35</v>
      </c>
      <c r="C44" s="26"/>
      <c r="D44" s="112"/>
      <c r="E44" s="79" t="str">
        <f>IF(COUNTA($C$19,$C$28,$C$32,$C$39,$C$44,$C$45)=5, ROUND(AVERAGE($C$19,$C$28,$C$32,$C$39,$C$44,$C$45),0),"Keine oder zu viele fehlende Werte")</f>
        <v>Keine oder zu viele fehlende Werte</v>
      </c>
      <c r="F44" s="2"/>
      <c r="G44" s="2"/>
      <c r="H44" s="2"/>
      <c r="I44" s="2"/>
      <c r="J44" s="2"/>
      <c r="K44" s="2"/>
      <c r="L44" s="2"/>
      <c r="M44" s="2"/>
      <c r="N44" s="2"/>
      <c r="O44" s="2"/>
    </row>
    <row r="45" spans="1:15">
      <c r="A45" s="2"/>
      <c r="B45" s="82">
        <v>36</v>
      </c>
      <c r="C45" s="26"/>
      <c r="D45" s="112"/>
      <c r="E45" s="79" t="str">
        <f>IF(COUNTA($C$19,$C$28,$C$32,$C$39,$C$44,$C$45)=5, ROUND(AVERAGE($C$19,$C$28,$C$32,$C$39,$C$44,$C$45),0),"Keine oder zu viele fehlende Werte")</f>
        <v>Keine oder zu viele fehlende Werte</v>
      </c>
      <c r="F45" s="2"/>
      <c r="G45" s="2"/>
      <c r="H45" s="2"/>
      <c r="I45" s="2"/>
      <c r="J45" s="2"/>
      <c r="K45" s="2"/>
      <c r="L45" s="2"/>
      <c r="M45" s="2"/>
      <c r="N45" s="2"/>
      <c r="O45" s="2"/>
    </row>
    <row r="46" spans="1:15">
      <c r="A46" s="2"/>
      <c r="B46" s="82">
        <v>37</v>
      </c>
      <c r="C46" s="26"/>
      <c r="D46" s="112"/>
      <c r="E46" s="79" t="str">
        <f>IF(COUNTA($C$46,$C$47,$C$48,$C$50,$C$52,$C$53)=5, ROUND(AVERAGE($C$46,$C$47,$C$48,$C$50,$C$52,$C$53),0),"Keine oder zu viele fehlende Werte")</f>
        <v>Keine oder zu viele fehlende Werte</v>
      </c>
      <c r="F46" s="2"/>
      <c r="G46" s="2"/>
      <c r="H46" s="2"/>
      <c r="I46" s="2"/>
      <c r="J46" s="2"/>
      <c r="K46" s="2"/>
      <c r="L46" s="2"/>
      <c r="M46" s="2"/>
      <c r="N46" s="2"/>
      <c r="O46" s="2"/>
    </row>
    <row r="47" spans="1:15">
      <c r="A47" s="2"/>
      <c r="B47" s="82">
        <v>38</v>
      </c>
      <c r="C47" s="26"/>
      <c r="D47" s="112"/>
      <c r="E47" s="79" t="str">
        <f>IF(COUNTA($C$46,$C$47,$C$48,$C$50,$C$52,$C$53)=5, ROUND(AVERAGE($C$46,$C$47,$C$48,$C$50,$C$52,$C$53),0),"Keine oder zu viele fehlende Werte")</f>
        <v>Keine oder zu viele fehlende Werte</v>
      </c>
      <c r="F47" s="2"/>
      <c r="G47" s="2"/>
      <c r="H47" s="2"/>
      <c r="I47" s="2"/>
      <c r="J47" s="2"/>
      <c r="K47" s="2"/>
      <c r="L47" s="2"/>
      <c r="M47" s="2"/>
      <c r="N47" s="2"/>
      <c r="O47" s="2"/>
    </row>
    <row r="48" spans="1:15">
      <c r="A48" s="2"/>
      <c r="B48" s="82">
        <v>39</v>
      </c>
      <c r="C48" s="26"/>
      <c r="D48" s="112"/>
      <c r="E48" s="79" t="str">
        <f>IF(COUNTA($C$46,$C$47,$C$48,$C$50,$C$52,$C$53)=5, ROUND(AVERAGE($C$46,$C$47,$C$48,$C$50,$C$52,$C$53),0),"Keine oder zu viele fehlende Werte")</f>
        <v>Keine oder zu viele fehlende Werte</v>
      </c>
      <c r="F48" s="2"/>
      <c r="G48" s="2"/>
      <c r="H48" s="2"/>
      <c r="I48" s="2"/>
      <c r="J48" s="2"/>
      <c r="K48" s="2"/>
      <c r="L48" s="2"/>
      <c r="M48" s="2"/>
      <c r="N48" s="2"/>
      <c r="O48" s="2"/>
    </row>
    <row r="49" spans="1:15">
      <c r="A49" s="2"/>
      <c r="B49" s="82">
        <v>40</v>
      </c>
      <c r="C49" s="26"/>
      <c r="D49" s="112"/>
      <c r="E49" s="79" t="str">
        <f>IF(COUNTA($C$49,$C$51,$C$54,$C$55,$C$56,$C$57)=5, ROUND(AVERAGE($C$49,$C$51,$C$54,$C$55,$C$56,$C$57),0),"Keine oder zu viele fehlende Werte")</f>
        <v>Keine oder zu viele fehlende Werte</v>
      </c>
      <c r="F49" s="2"/>
      <c r="G49" s="2"/>
      <c r="H49" s="2"/>
      <c r="I49" s="2"/>
      <c r="J49" s="2"/>
      <c r="K49" s="2"/>
      <c r="L49" s="2"/>
      <c r="M49" s="2"/>
      <c r="N49" s="2"/>
      <c r="O49" s="2"/>
    </row>
    <row r="50" spans="1:15">
      <c r="A50" s="2"/>
      <c r="B50" s="82">
        <v>41</v>
      </c>
      <c r="C50" s="26"/>
      <c r="D50" s="112"/>
      <c r="E50" s="79" t="str">
        <f>IF(COUNTA($C$46,$C$47,$C$48,$C$50,$C$52,$C$53)=5, ROUND(AVERAGE($C$46,$C$47,$C$48,$C$50,$C$52,$C$53),0),"Keine oder zu viele fehlende Werte")</f>
        <v>Keine oder zu viele fehlende Werte</v>
      </c>
      <c r="F50" s="2"/>
      <c r="G50" s="2"/>
      <c r="H50" s="2"/>
      <c r="I50" s="2"/>
      <c r="J50" s="2"/>
      <c r="K50" s="2"/>
      <c r="L50" s="2"/>
      <c r="M50" s="2"/>
      <c r="N50" s="2"/>
      <c r="O50" s="2"/>
    </row>
    <row r="51" spans="1:15">
      <c r="A51" s="2"/>
      <c r="B51" s="82">
        <v>42</v>
      </c>
      <c r="C51" s="26"/>
      <c r="D51" s="112"/>
      <c r="E51" s="79" t="str">
        <f>IF(COUNTA($C$49,$C$51,$C$54,$C$55,$C$56,$C$57)=5, ROUND(AVERAGE($C$49,$C$51,$C$54,$C$55,$C$56,$C$57),0),"Keine oder zu viele fehlende Werte")</f>
        <v>Keine oder zu viele fehlende Werte</v>
      </c>
      <c r="F51" s="2"/>
      <c r="G51" s="2"/>
      <c r="H51" s="2"/>
      <c r="I51" s="2"/>
      <c r="J51" s="2"/>
      <c r="K51" s="2"/>
      <c r="L51" s="2"/>
      <c r="M51" s="2"/>
      <c r="N51" s="2"/>
      <c r="O51" s="2"/>
    </row>
    <row r="52" spans="1:15">
      <c r="A52" s="2"/>
      <c r="B52" s="82">
        <v>43</v>
      </c>
      <c r="C52" s="26"/>
      <c r="D52" s="112"/>
      <c r="E52" s="79" t="str">
        <f>IF(COUNTA($C$46,$C$47,$C$48,$C$50,$C$52,$C$53)=5, ROUND(AVERAGE($C$46,$C$47,$C$48,$C$50,$C$52,$C$53),0),"Keine oder zu viele fehlende Werte")</f>
        <v>Keine oder zu viele fehlende Werte</v>
      </c>
      <c r="F52" s="2"/>
      <c r="G52" s="2"/>
      <c r="H52" s="2"/>
      <c r="I52" s="2"/>
      <c r="J52" s="2"/>
      <c r="K52" s="2"/>
      <c r="L52" s="2"/>
      <c r="M52" s="2"/>
      <c r="N52" s="2"/>
      <c r="O52" s="2"/>
    </row>
    <row r="53" spans="1:15">
      <c r="A53" s="2"/>
      <c r="B53" s="82">
        <v>44</v>
      </c>
      <c r="C53" s="26"/>
      <c r="D53" s="112"/>
      <c r="E53" s="79" t="str">
        <f>IF(COUNTA($C$46,$C$47,$C$48,$C$50,$C$52,$C$53)=5, ROUND(AVERAGE($C$46,$C$47,$C$48,$C$50,$C$52,$C$53),0),"Keine oder zu viele fehlende Werte")</f>
        <v>Keine oder zu viele fehlende Werte</v>
      </c>
      <c r="F53" s="2"/>
      <c r="G53" s="2"/>
      <c r="H53" s="2"/>
      <c r="I53" s="2"/>
      <c r="J53" s="2"/>
      <c r="K53" s="2"/>
      <c r="L53" s="2"/>
      <c r="M53" s="2"/>
      <c r="N53" s="2"/>
      <c r="O53" s="2"/>
    </row>
    <row r="54" spans="1:15">
      <c r="A54" s="2"/>
      <c r="B54" s="82">
        <v>45</v>
      </c>
      <c r="C54" s="26"/>
      <c r="D54" s="112"/>
      <c r="E54" s="79" t="str">
        <f>IF(COUNTA($C$49,$C$51,$C$54,$C$55,$C$56,$C$57)=5, ROUND(AVERAGE($C$49,$C$51,$C$54,$C$55,$C$56,$C$57),0),"Keine oder zu viele fehlende Werte")</f>
        <v>Keine oder zu viele fehlende Werte</v>
      </c>
      <c r="F54" s="2"/>
      <c r="G54" s="2"/>
      <c r="H54" s="2"/>
      <c r="I54" s="2"/>
      <c r="J54" s="2"/>
      <c r="K54" s="2"/>
      <c r="L54" s="2"/>
      <c r="M54" s="2"/>
      <c r="N54" s="2"/>
      <c r="O54" s="2"/>
    </row>
    <row r="55" spans="1:15">
      <c r="A55" s="2"/>
      <c r="B55" s="82">
        <v>46</v>
      </c>
      <c r="C55" s="26"/>
      <c r="D55" s="112"/>
      <c r="E55" s="79" t="str">
        <f>IF(COUNTA($C$49,$C$51,$C$54,$C$55,$C$56,$C$57)=5, ROUND(AVERAGE($C$49,$C$51,$C$54,$C$55,$C$56,$C$57),0),"Keine oder zu viele fehlende Werte")</f>
        <v>Keine oder zu viele fehlende Werte</v>
      </c>
      <c r="F55" s="2"/>
      <c r="G55" s="2"/>
      <c r="H55" s="2"/>
      <c r="I55" s="2"/>
      <c r="J55" s="2"/>
      <c r="K55" s="2"/>
      <c r="L55" s="2"/>
      <c r="M55" s="2"/>
      <c r="N55" s="2"/>
      <c r="O55" s="2"/>
    </row>
    <row r="56" spans="1:15">
      <c r="A56" s="2"/>
      <c r="B56" s="82">
        <v>47</v>
      </c>
      <c r="C56" s="26"/>
      <c r="D56" s="112"/>
      <c r="E56" s="79" t="str">
        <f>IF(COUNTA($C$49,$C$51,$C$54,$C$55,$C$56,$C$57)=5, ROUND(AVERAGE($C$49,$C$51,$C$54,$C$55,$C$56,$C$57),0),"Keine oder zu viele fehlende Werte")</f>
        <v>Keine oder zu viele fehlende Werte</v>
      </c>
      <c r="F56" s="2"/>
      <c r="G56" s="2"/>
      <c r="H56" s="2"/>
      <c r="I56" s="2"/>
      <c r="J56" s="2"/>
      <c r="K56" s="2"/>
      <c r="L56" s="2"/>
      <c r="M56" s="2"/>
      <c r="N56" s="2"/>
      <c r="O56" s="2"/>
    </row>
    <row r="57" spans="1:15">
      <c r="A57" s="2"/>
      <c r="B57" s="82">
        <v>48</v>
      </c>
      <c r="C57" s="26"/>
      <c r="D57" s="112"/>
      <c r="E57" s="79" t="str">
        <f>IF(COUNTA($C$49,$C$51,$C$54,$C$55,$C$56,$C$57)=5, ROUND(AVERAGE($C$49,$C$51,$C$54,$C$55,$C$56,$C$57),0),"Keine oder zu viele fehlende Werte")</f>
        <v>Keine oder zu viele fehlende Werte</v>
      </c>
      <c r="F57" s="2"/>
      <c r="G57" s="2"/>
      <c r="H57" s="2"/>
      <c r="I57" s="2"/>
      <c r="J57" s="2"/>
      <c r="K57" s="2"/>
      <c r="L57" s="2"/>
      <c r="M57" s="2"/>
      <c r="N57" s="2"/>
      <c r="O57" s="2"/>
    </row>
    <row r="58" spans="1:15">
      <c r="A58" s="2"/>
      <c r="B58" s="82">
        <v>49</v>
      </c>
      <c r="D58" s="80"/>
      <c r="E58" s="81" t="str">
        <f t="shared" ref="E58:E63" si="3">IF(COUNTA($C$58,$C$59,$C$60,$C$61,$C$62,$C$63)=5, ROUND(AVERAGE($C$58,$C$59,$C$60,$C$61,$C$62,$C$63),0),"Keine oder zu viele fehlende Werte")</f>
        <v>Keine oder zu viele fehlende Werte</v>
      </c>
      <c r="F58" s="2"/>
      <c r="G58" s="2"/>
      <c r="H58" s="2"/>
      <c r="I58" s="2"/>
      <c r="J58" s="2"/>
      <c r="K58" s="2"/>
      <c r="L58" s="2"/>
      <c r="M58" s="2"/>
      <c r="N58" s="2"/>
      <c r="O58" s="2"/>
    </row>
    <row r="59" spans="1:15">
      <c r="A59" s="2"/>
      <c r="B59" s="82">
        <v>50</v>
      </c>
      <c r="D59" s="80"/>
      <c r="E59" s="81" t="str">
        <f t="shared" si="3"/>
        <v>Keine oder zu viele fehlende Werte</v>
      </c>
      <c r="F59" s="2"/>
      <c r="G59" s="2"/>
      <c r="H59" s="2"/>
      <c r="I59" s="2"/>
      <c r="J59" s="2"/>
      <c r="K59" s="2"/>
      <c r="L59" s="2"/>
      <c r="M59" s="2"/>
      <c r="N59" s="2"/>
      <c r="O59" s="2"/>
    </row>
    <row r="60" spans="1:15">
      <c r="A60" s="2"/>
      <c r="B60" s="82">
        <v>51</v>
      </c>
      <c r="D60" s="80"/>
      <c r="E60" s="81" t="str">
        <f t="shared" si="3"/>
        <v>Keine oder zu viele fehlende Werte</v>
      </c>
      <c r="F60" s="2"/>
      <c r="G60" s="2"/>
      <c r="H60" s="2"/>
      <c r="I60" s="2"/>
      <c r="J60" s="2"/>
      <c r="K60" s="2"/>
      <c r="L60" s="2"/>
      <c r="M60" s="2"/>
      <c r="N60" s="2"/>
      <c r="O60" s="2"/>
    </row>
    <row r="61" spans="1:15">
      <c r="A61" s="2"/>
      <c r="B61" s="82">
        <v>52</v>
      </c>
      <c r="D61" s="80"/>
      <c r="E61" s="81" t="str">
        <f t="shared" si="3"/>
        <v>Keine oder zu viele fehlende Werte</v>
      </c>
      <c r="F61" s="2"/>
      <c r="G61" s="2"/>
      <c r="H61" s="2"/>
      <c r="I61" s="2"/>
      <c r="J61" s="2"/>
      <c r="K61" s="2"/>
      <c r="L61" s="2"/>
      <c r="M61" s="2"/>
      <c r="N61" s="2"/>
      <c r="O61" s="2"/>
    </row>
    <row r="62" spans="1:15">
      <c r="A62" s="2"/>
      <c r="B62" s="82">
        <v>53</v>
      </c>
      <c r="D62" s="80"/>
      <c r="E62" s="81" t="str">
        <f t="shared" si="3"/>
        <v>Keine oder zu viele fehlende Werte</v>
      </c>
      <c r="F62" s="2"/>
      <c r="G62" s="2"/>
      <c r="H62" s="2"/>
      <c r="I62" s="2"/>
      <c r="J62" s="2"/>
      <c r="K62" s="2"/>
      <c r="L62" s="2"/>
      <c r="M62" s="2"/>
      <c r="N62" s="2"/>
      <c r="O62" s="2"/>
    </row>
    <row r="63" spans="1:15">
      <c r="A63" s="2"/>
      <c r="B63" s="82">
        <v>54</v>
      </c>
      <c r="D63" s="80"/>
      <c r="E63" s="81" t="str">
        <f t="shared" si="3"/>
        <v>Keine oder zu viele fehlende Werte</v>
      </c>
      <c r="F63" s="2"/>
      <c r="G63" s="2"/>
      <c r="H63" s="2"/>
      <c r="I63" s="2"/>
      <c r="J63" s="2"/>
      <c r="K63" s="2"/>
      <c r="L63" s="2"/>
      <c r="M63" s="2"/>
      <c r="N63" s="2"/>
      <c r="O63" s="2"/>
    </row>
    <row r="64" spans="1:15">
      <c r="A64" s="2"/>
      <c r="B64" s="82">
        <v>55</v>
      </c>
      <c r="D64" s="80"/>
      <c r="E64" s="81" t="str">
        <f t="shared" ref="E64:E69" si="4">IF(COUNTA($C$64,$C$65,$C$66,$C$67,$C$68,$C$69)=5, ROUND(AVERAGE($C$64,$C$65,$C$66,$C$67,$C$68,$C$69),0),"Keine oder zu viele fehlende Werte")</f>
        <v>Keine oder zu viele fehlende Werte</v>
      </c>
      <c r="F64" s="2"/>
      <c r="G64" s="2"/>
      <c r="H64" s="2"/>
      <c r="I64" s="2"/>
      <c r="J64" s="2"/>
      <c r="K64" s="2"/>
      <c r="L64" s="2"/>
      <c r="M64" s="2"/>
      <c r="N64" s="2"/>
      <c r="O64" s="2"/>
    </row>
    <row r="65" spans="1:15">
      <c r="A65" s="2"/>
      <c r="B65" s="82">
        <v>56</v>
      </c>
      <c r="D65" s="80"/>
      <c r="E65" s="81" t="str">
        <f t="shared" si="4"/>
        <v>Keine oder zu viele fehlende Werte</v>
      </c>
      <c r="F65" s="2"/>
      <c r="G65" s="2"/>
      <c r="H65" s="2"/>
      <c r="I65" s="2"/>
      <c r="J65" s="2"/>
      <c r="K65" s="2"/>
      <c r="L65" s="2"/>
      <c r="M65" s="2"/>
      <c r="N65" s="2"/>
      <c r="O65" s="2"/>
    </row>
    <row r="66" spans="1:15">
      <c r="A66" s="2"/>
      <c r="B66" s="82">
        <v>57</v>
      </c>
      <c r="D66" s="80"/>
      <c r="E66" s="81" t="str">
        <f t="shared" si="4"/>
        <v>Keine oder zu viele fehlende Werte</v>
      </c>
      <c r="F66" s="2"/>
      <c r="G66" s="2"/>
      <c r="H66" s="2"/>
      <c r="I66" s="2"/>
      <c r="J66" s="2"/>
      <c r="K66" s="2"/>
      <c r="L66" s="2"/>
      <c r="M66" s="2"/>
      <c r="N66" s="2"/>
      <c r="O66" s="2"/>
    </row>
    <row r="67" spans="1:15">
      <c r="A67" s="2"/>
      <c r="B67" s="82">
        <v>58</v>
      </c>
      <c r="D67" s="80"/>
      <c r="E67" s="81" t="str">
        <f t="shared" si="4"/>
        <v>Keine oder zu viele fehlende Werte</v>
      </c>
      <c r="F67" s="2"/>
      <c r="G67" s="2"/>
      <c r="H67" s="2"/>
      <c r="I67" s="2"/>
      <c r="J67" s="2"/>
      <c r="K67" s="2"/>
      <c r="L67" s="2"/>
      <c r="M67" s="2"/>
      <c r="N67" s="2"/>
      <c r="O67" s="2"/>
    </row>
    <row r="68" spans="1:15">
      <c r="A68" s="2"/>
      <c r="B68" s="82">
        <v>59</v>
      </c>
      <c r="D68" s="80"/>
      <c r="E68" s="81" t="str">
        <f t="shared" si="4"/>
        <v>Keine oder zu viele fehlende Werte</v>
      </c>
      <c r="F68" s="2"/>
      <c r="G68" s="2"/>
      <c r="H68" s="2"/>
      <c r="I68" s="2"/>
      <c r="J68" s="2"/>
      <c r="K68" s="2"/>
      <c r="L68" s="2"/>
      <c r="M68" s="2"/>
      <c r="N68" s="2"/>
      <c r="O68" s="2"/>
    </row>
    <row r="69" spans="1:15" ht="17" thickBot="1">
      <c r="A69" s="2"/>
      <c r="B69" s="102">
        <v>60</v>
      </c>
      <c r="C69" s="59"/>
      <c r="D69" s="58"/>
      <c r="E69" s="60" t="str">
        <f t="shared" si="4"/>
        <v>Keine oder zu viele fehlende Werte</v>
      </c>
      <c r="F69" s="2"/>
      <c r="G69" s="2"/>
      <c r="H69" s="2"/>
      <c r="I69" s="2"/>
      <c r="J69" s="2"/>
      <c r="K69" s="2"/>
      <c r="L69" s="2"/>
      <c r="M69" s="2"/>
      <c r="N69" s="2"/>
      <c r="O69" s="2"/>
    </row>
    <row r="70" spans="1:15">
      <c r="A70" s="2"/>
      <c r="B70" s="2"/>
      <c r="C70" s="2"/>
      <c r="D70" s="2"/>
      <c r="E70" s="2"/>
      <c r="F70" s="2"/>
      <c r="G70" s="2"/>
      <c r="H70" s="2"/>
      <c r="I70" s="2"/>
      <c r="J70" s="2"/>
      <c r="K70" s="2"/>
      <c r="L70" s="2"/>
      <c r="M70" s="2"/>
      <c r="N70" s="2"/>
      <c r="O70" s="2"/>
    </row>
    <row r="71" spans="1:15">
      <c r="A71" s="2"/>
      <c r="B71" s="2"/>
      <c r="C71" s="2"/>
      <c r="D71" s="2"/>
      <c r="E71" s="2"/>
      <c r="F71" s="2"/>
      <c r="G71" s="2"/>
      <c r="H71" s="2"/>
      <c r="I71" s="2"/>
      <c r="J71" s="2"/>
      <c r="K71" s="2"/>
      <c r="L71" s="2"/>
      <c r="M71" s="2"/>
      <c r="N71" s="2"/>
      <c r="O71" s="2"/>
    </row>
    <row r="72" spans="1:15">
      <c r="A72" s="2"/>
      <c r="B72" s="2"/>
      <c r="C72" s="2"/>
      <c r="D72" s="2"/>
      <c r="E72" s="2"/>
      <c r="F72" s="2"/>
      <c r="G72" s="2"/>
      <c r="H72" s="2"/>
      <c r="I72" s="2"/>
      <c r="J72" s="2"/>
      <c r="K72" s="2"/>
      <c r="L72" s="2"/>
      <c r="M72" s="2"/>
      <c r="N72" s="2"/>
      <c r="O72" s="2"/>
    </row>
    <row r="73" spans="1:15">
      <c r="A73" s="2"/>
      <c r="B73" s="2"/>
      <c r="C73" s="2"/>
      <c r="D73" s="2"/>
      <c r="E73" s="2"/>
      <c r="F73" s="2"/>
      <c r="G73" s="2"/>
      <c r="H73" s="2"/>
      <c r="I73" s="2"/>
      <c r="J73" s="2"/>
      <c r="K73" s="2"/>
      <c r="L73" s="2"/>
      <c r="M73" s="2"/>
      <c r="N73" s="2"/>
      <c r="O73" s="2"/>
    </row>
  </sheetData>
  <mergeCells count="11">
    <mergeCell ref="B1:E1"/>
    <mergeCell ref="B4:B8"/>
    <mergeCell ref="C4:C8"/>
    <mergeCell ref="D4:D8"/>
    <mergeCell ref="E4:E8"/>
    <mergeCell ref="G4:K8"/>
    <mergeCell ref="L4:L8"/>
    <mergeCell ref="M4:N8"/>
    <mergeCell ref="F10:F15"/>
    <mergeCell ref="F17:F21"/>
    <mergeCell ref="F4:F8"/>
  </mergeCells>
  <dataValidations count="1">
    <dataValidation type="whole" allowBlank="1" showInputMessage="1" showErrorMessage="1" sqref="C10:C69" xr:uid="{82846B2F-E315-2047-9D0F-044D87884891}">
      <formula1>1</formula1>
      <formula2>4</formula2>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35"/>
  <sheetViews>
    <sheetView workbookViewId="0">
      <selection activeCell="D18" sqref="D18"/>
    </sheetView>
  </sheetViews>
  <sheetFormatPr baseColWidth="10" defaultRowHeight="16"/>
  <cols>
    <col min="2" max="2" width="8.6640625" bestFit="1" customWidth="1"/>
    <col min="3" max="3" width="12.5" customWidth="1"/>
    <col min="4" max="4" width="16.5" customWidth="1"/>
    <col min="5" max="5" width="23.1640625" customWidth="1"/>
    <col min="6" max="6" width="37.5" customWidth="1"/>
    <col min="7" max="7" width="20.6640625" customWidth="1"/>
    <col min="9" max="9" width="31" bestFit="1" customWidth="1"/>
    <col min="11" max="11" width="15.6640625" bestFit="1" customWidth="1"/>
    <col min="12" max="12" width="26.6640625" bestFit="1" customWidth="1"/>
    <col min="13" max="13" width="13.83203125" bestFit="1" customWidth="1"/>
    <col min="14" max="14" width="7.1640625" bestFit="1" customWidth="1"/>
    <col min="15" max="15" width="33.83203125" bestFit="1" customWidth="1"/>
    <col min="16" max="16" width="19.33203125" bestFit="1" customWidth="1"/>
    <col min="17" max="17" width="33.83203125" bestFit="1" customWidth="1"/>
    <col min="18" max="18" width="19.33203125" bestFit="1" customWidth="1"/>
    <col min="19" max="19" width="19.83203125" bestFit="1" customWidth="1"/>
    <col min="20" max="20" width="13.83203125" bestFit="1" customWidth="1"/>
    <col min="21" max="21" width="9" customWidth="1"/>
    <col min="22" max="22" width="13.83203125" bestFit="1" customWidth="1"/>
  </cols>
  <sheetData>
    <row r="1" spans="1:23" ht="72" customHeight="1">
      <c r="A1" s="2"/>
      <c r="B1" s="254" t="s">
        <v>8</v>
      </c>
      <c r="C1" s="254"/>
      <c r="D1" s="254"/>
      <c r="E1" s="254"/>
      <c r="F1" s="254"/>
      <c r="G1" s="254"/>
      <c r="H1" s="254"/>
      <c r="I1" s="254"/>
      <c r="J1" s="254"/>
      <c r="K1" s="254"/>
      <c r="L1" s="254"/>
      <c r="M1" s="254"/>
      <c r="N1" s="2"/>
      <c r="O1" s="2"/>
    </row>
    <row r="2" spans="1:23" ht="17" thickBot="1">
      <c r="A2" s="2"/>
      <c r="B2" s="15" t="s">
        <v>9</v>
      </c>
      <c r="C2" s="15"/>
      <c r="D2" s="15"/>
      <c r="E2" s="15"/>
      <c r="F2" s="15"/>
      <c r="G2" s="15"/>
      <c r="H2" s="15"/>
      <c r="I2" s="15"/>
      <c r="J2" s="15"/>
      <c r="K2" s="15"/>
      <c r="L2" s="15"/>
      <c r="M2" s="15"/>
      <c r="N2" s="2"/>
      <c r="O2" s="2"/>
    </row>
    <row r="3" spans="1:23" ht="16" customHeight="1">
      <c r="A3" s="2"/>
      <c r="B3" s="255">
        <v>1</v>
      </c>
      <c r="C3" s="258" t="s">
        <v>181</v>
      </c>
      <c r="D3" s="258"/>
      <c r="E3" s="259"/>
      <c r="F3" s="255">
        <v>2</v>
      </c>
      <c r="G3" s="258" t="s">
        <v>200</v>
      </c>
      <c r="H3" s="258"/>
      <c r="I3" s="258"/>
      <c r="J3" s="258"/>
      <c r="K3" s="258"/>
      <c r="L3" s="258"/>
      <c r="M3" s="259"/>
      <c r="N3" s="2"/>
      <c r="O3" s="2"/>
      <c r="Q3" s="264"/>
      <c r="R3" s="253"/>
      <c r="S3" s="253"/>
      <c r="T3" s="253"/>
      <c r="U3" s="253"/>
      <c r="V3" s="253"/>
      <c r="W3" s="253"/>
    </row>
    <row r="4" spans="1:23" ht="16" customHeight="1">
      <c r="A4" s="2"/>
      <c r="B4" s="256"/>
      <c r="C4" s="260"/>
      <c r="D4" s="260"/>
      <c r="E4" s="261"/>
      <c r="F4" s="256"/>
      <c r="G4" s="260"/>
      <c r="H4" s="260"/>
      <c r="I4" s="260"/>
      <c r="J4" s="260"/>
      <c r="K4" s="260"/>
      <c r="L4" s="260"/>
      <c r="M4" s="261"/>
      <c r="N4" s="2"/>
      <c r="O4" s="2"/>
      <c r="Q4" s="264"/>
      <c r="R4" s="253"/>
      <c r="S4" s="253"/>
      <c r="T4" s="253"/>
      <c r="U4" s="253"/>
      <c r="V4" s="253"/>
      <c r="W4" s="253"/>
    </row>
    <row r="5" spans="1:23" ht="16" customHeight="1">
      <c r="A5" s="2"/>
      <c r="B5" s="256"/>
      <c r="C5" s="260"/>
      <c r="D5" s="260"/>
      <c r="E5" s="261"/>
      <c r="F5" s="256"/>
      <c r="G5" s="260"/>
      <c r="H5" s="260"/>
      <c r="I5" s="260"/>
      <c r="J5" s="260"/>
      <c r="K5" s="260"/>
      <c r="L5" s="260"/>
      <c r="M5" s="261"/>
      <c r="N5" s="2"/>
      <c r="O5" s="2"/>
      <c r="Q5" s="264"/>
      <c r="R5" s="253"/>
      <c r="S5" s="253"/>
      <c r="T5" s="253"/>
      <c r="U5" s="253"/>
      <c r="V5" s="253"/>
      <c r="W5" s="253"/>
    </row>
    <row r="6" spans="1:23" ht="16" customHeight="1">
      <c r="A6" s="2"/>
      <c r="B6" s="256"/>
      <c r="C6" s="260"/>
      <c r="D6" s="260"/>
      <c r="E6" s="261"/>
      <c r="F6" s="256"/>
      <c r="G6" s="260"/>
      <c r="H6" s="260"/>
      <c r="I6" s="260"/>
      <c r="J6" s="260"/>
      <c r="K6" s="260"/>
      <c r="L6" s="260"/>
      <c r="M6" s="261"/>
      <c r="N6" s="2"/>
      <c r="O6" s="2"/>
      <c r="Q6" s="264"/>
      <c r="R6" s="253"/>
      <c r="S6" s="253"/>
      <c r="T6" s="253"/>
      <c r="U6" s="253"/>
      <c r="V6" s="253"/>
      <c r="W6" s="253"/>
    </row>
    <row r="7" spans="1:23" ht="40" customHeight="1">
      <c r="A7" s="2"/>
      <c r="B7" s="257"/>
      <c r="C7" s="262"/>
      <c r="D7" s="262"/>
      <c r="E7" s="263"/>
      <c r="F7" s="257"/>
      <c r="G7" s="262"/>
      <c r="H7" s="262"/>
      <c r="I7" s="262"/>
      <c r="J7" s="262"/>
      <c r="K7" s="262"/>
      <c r="L7" s="262"/>
      <c r="M7" s="263"/>
      <c r="N7" s="2"/>
      <c r="O7" s="2"/>
      <c r="Q7" s="264"/>
      <c r="R7" s="253"/>
      <c r="S7" s="253"/>
      <c r="T7" s="253"/>
      <c r="U7" s="253"/>
      <c r="V7" s="253"/>
      <c r="W7" s="253"/>
    </row>
    <row r="8" spans="1:23">
      <c r="A8" s="2"/>
      <c r="B8" s="16" t="s">
        <v>10</v>
      </c>
      <c r="C8" s="17" t="s">
        <v>11</v>
      </c>
      <c r="D8" s="17" t="s">
        <v>12</v>
      </c>
      <c r="E8" s="18" t="s">
        <v>13</v>
      </c>
      <c r="F8" s="19" t="s">
        <v>14</v>
      </c>
      <c r="G8" s="20" t="s">
        <v>11</v>
      </c>
      <c r="H8" s="21" t="s">
        <v>15</v>
      </c>
      <c r="I8" s="21" t="s">
        <v>3</v>
      </c>
      <c r="J8" s="21" t="s">
        <v>16</v>
      </c>
      <c r="K8" s="21" t="s">
        <v>17</v>
      </c>
      <c r="L8" s="22" t="s">
        <v>18</v>
      </c>
      <c r="M8" s="23"/>
      <c r="N8" s="2"/>
      <c r="O8" s="2"/>
      <c r="Q8" s="24"/>
      <c r="R8" s="25"/>
      <c r="S8" s="25"/>
      <c r="T8" s="26"/>
      <c r="U8" s="26"/>
    </row>
    <row r="9" spans="1:23" ht="16" customHeight="1">
      <c r="A9" s="2"/>
      <c r="B9" s="27">
        <v>1</v>
      </c>
      <c r="C9" s="28" t="s">
        <v>19</v>
      </c>
      <c r="D9" s="28"/>
      <c r="E9" s="61">
        <v>0</v>
      </c>
      <c r="F9" s="29" t="s">
        <v>20</v>
      </c>
      <c r="G9" s="29" t="s">
        <v>21</v>
      </c>
      <c r="H9" s="28">
        <f>SUMIF($C$1:$C$122,G9,$E$1:$E$122)</f>
        <v>0</v>
      </c>
      <c r="I9" s="28"/>
      <c r="J9" s="28" t="str">
        <f t="shared" ref="J9:J16" si="0">IF((I9-65)/(10*SQRT(1-M9))&gt;3.13,"0.01%",IF((I9-65)/(10*SQRT(1-M9))&gt;2.38,"1%",IF((I9-65)/(10*SQRT(1-M9))&gt;1.64,"5%",IF((I9-65)/(10*SQRT(1-M9))&gt;1.28,"10%",IF((I9-65)/(10*SQRT(1-M9))&gt;0.84,"20%","&gt; 20%")))))</f>
        <v>&gt; 20%</v>
      </c>
      <c r="K9" s="28" t="str">
        <f>IF((I9-70)/(10*SQRT(1-M9))&gt;3.13,"0.01%",IF((I9-70)/(10*SQRT(1-M9))&gt;2.38,"1%",IF((I9-70)/(10*SQRT(1-M9))&gt;1.64,"5%",IF((I9-70)/(10*SQRT(1-M9))&gt;1.28,"10%",IF((I9-70)/(10*SQRT(1-M9))&gt;0.84,"20%","&gt; 20%")))))</f>
        <v>&gt; 20%</v>
      </c>
      <c r="L9" s="30" t="s">
        <v>185</v>
      </c>
      <c r="M9" s="31">
        <v>0.7</v>
      </c>
      <c r="N9" s="2"/>
      <c r="O9" s="2"/>
      <c r="R9" s="26"/>
      <c r="S9" s="26"/>
      <c r="T9" s="26"/>
      <c r="U9" s="26"/>
    </row>
    <row r="10" spans="1:23" ht="16" customHeight="1">
      <c r="A10" s="2"/>
      <c r="B10" s="27">
        <v>2</v>
      </c>
      <c r="C10" s="28" t="s">
        <v>23</v>
      </c>
      <c r="D10" s="28"/>
      <c r="E10" s="61">
        <v>0</v>
      </c>
      <c r="F10" s="29" t="s">
        <v>24</v>
      </c>
      <c r="G10" s="29" t="s">
        <v>25</v>
      </c>
      <c r="H10" s="28">
        <f t="shared" ref="H10:H16" si="1">SUMIF($C$1:$C$122,G10,$E$1:$E$122)</f>
        <v>0</v>
      </c>
      <c r="I10" s="28"/>
      <c r="J10" s="28" t="str">
        <f t="shared" si="0"/>
        <v>&gt; 20%</v>
      </c>
      <c r="K10" s="28" t="str">
        <f t="shared" ref="K10:K29" si="2">IF((I10-70)/(10*SQRT(1-M10))&gt;3.13,"0.01%",IF((I10-70)/(10*SQRT(1-M10))&gt;2.38,"1%",IF((I10-70)/(10*SQRT(1-M10))&gt;1.64,"5%",IF((I10-70)/(10*SQRT(1-M10))&gt;1.28,"10%",IF((I10-70)/(10*SQRT(1-M10))&gt;0.84,"20%","&gt; 20%")))))</f>
        <v>&gt; 20%</v>
      </c>
      <c r="L10" s="30" t="s">
        <v>185</v>
      </c>
      <c r="M10" s="31">
        <v>0.69</v>
      </c>
      <c r="N10" s="2"/>
      <c r="O10" s="2"/>
      <c r="R10" s="26"/>
      <c r="S10" s="26"/>
      <c r="T10" s="26"/>
      <c r="U10" s="26"/>
    </row>
    <row r="11" spans="1:23" ht="16" customHeight="1">
      <c r="A11" s="2"/>
      <c r="B11" s="27">
        <v>3</v>
      </c>
      <c r="C11" s="28" t="s">
        <v>26</v>
      </c>
      <c r="D11" s="28" t="s">
        <v>27</v>
      </c>
      <c r="E11" s="61">
        <v>0</v>
      </c>
      <c r="F11" s="29" t="s">
        <v>28</v>
      </c>
      <c r="G11" s="29" t="s">
        <v>29</v>
      </c>
      <c r="H11" s="28">
        <f t="shared" si="1"/>
        <v>0</v>
      </c>
      <c r="I11" s="28"/>
      <c r="J11" s="28" t="str">
        <f t="shared" si="0"/>
        <v>&gt; 20%</v>
      </c>
      <c r="K11" s="28" t="str">
        <f t="shared" si="2"/>
        <v>&gt; 20%</v>
      </c>
      <c r="L11" s="30" t="s">
        <v>185</v>
      </c>
      <c r="M11" s="31">
        <v>0.65</v>
      </c>
      <c r="N11" s="2"/>
      <c r="O11" s="2"/>
      <c r="R11" s="26"/>
      <c r="S11" s="26"/>
      <c r="T11" s="26"/>
      <c r="U11" s="26"/>
    </row>
    <row r="12" spans="1:23" ht="16" customHeight="1">
      <c r="A12" s="2"/>
      <c r="B12" s="27">
        <v>4</v>
      </c>
      <c r="C12" s="28" t="s">
        <v>19</v>
      </c>
      <c r="D12" s="28" t="s">
        <v>30</v>
      </c>
      <c r="E12" s="61">
        <v>0</v>
      </c>
      <c r="F12" s="29" t="s">
        <v>31</v>
      </c>
      <c r="G12" s="29" t="s">
        <v>32</v>
      </c>
      <c r="H12" s="28">
        <f t="shared" si="1"/>
        <v>0</v>
      </c>
      <c r="I12" s="28"/>
      <c r="J12" s="28" t="str">
        <f t="shared" si="0"/>
        <v>&gt; 20%</v>
      </c>
      <c r="K12" s="28" t="str">
        <f t="shared" si="2"/>
        <v>&gt; 20%</v>
      </c>
      <c r="L12" s="30" t="s">
        <v>185</v>
      </c>
      <c r="M12" s="31">
        <v>0.7</v>
      </c>
      <c r="N12" s="2"/>
      <c r="O12" s="2"/>
      <c r="R12" s="26"/>
      <c r="S12" s="26"/>
      <c r="T12" s="26"/>
      <c r="U12" s="26"/>
    </row>
    <row r="13" spans="1:23">
      <c r="A13" s="2"/>
      <c r="B13" s="27">
        <v>5</v>
      </c>
      <c r="C13" s="28" t="s">
        <v>25</v>
      </c>
      <c r="D13" s="28" t="s">
        <v>33</v>
      </c>
      <c r="E13" s="61">
        <v>0</v>
      </c>
      <c r="F13" s="32" t="s">
        <v>183</v>
      </c>
      <c r="G13" s="32" t="s">
        <v>34</v>
      </c>
      <c r="H13" s="28">
        <f t="shared" si="1"/>
        <v>0</v>
      </c>
      <c r="I13" s="28"/>
      <c r="J13" s="28" t="str">
        <f t="shared" si="0"/>
        <v>&gt; 20%</v>
      </c>
      <c r="K13" s="28" t="str">
        <f t="shared" si="2"/>
        <v>&gt; 20%</v>
      </c>
      <c r="L13" s="30" t="s">
        <v>185</v>
      </c>
      <c r="M13" s="31">
        <v>0.59</v>
      </c>
      <c r="N13" s="2"/>
      <c r="O13" s="2"/>
      <c r="R13" s="26"/>
      <c r="S13" s="26"/>
      <c r="T13" s="26"/>
      <c r="U13" s="26"/>
    </row>
    <row r="14" spans="1:23" ht="16" customHeight="1">
      <c r="A14" s="2"/>
      <c r="B14" s="27">
        <v>6</v>
      </c>
      <c r="C14" s="28" t="s">
        <v>182</v>
      </c>
      <c r="D14" s="28"/>
      <c r="E14" s="61">
        <v>0</v>
      </c>
      <c r="F14" s="29" t="s">
        <v>36</v>
      </c>
      <c r="G14" s="29" t="s">
        <v>19</v>
      </c>
      <c r="H14" s="28">
        <f t="shared" si="1"/>
        <v>0</v>
      </c>
      <c r="I14" s="28"/>
      <c r="J14" s="28" t="str">
        <f t="shared" si="0"/>
        <v>&gt; 20%</v>
      </c>
      <c r="K14" s="28" t="str">
        <f t="shared" si="2"/>
        <v>&gt; 20%</v>
      </c>
      <c r="L14" s="30" t="s">
        <v>185</v>
      </c>
      <c r="M14" s="31">
        <v>0.69</v>
      </c>
      <c r="N14" s="2"/>
      <c r="O14" s="2"/>
      <c r="R14" s="26"/>
      <c r="S14" s="26"/>
      <c r="T14" s="26"/>
      <c r="U14" s="26"/>
    </row>
    <row r="15" spans="1:23" ht="16" customHeight="1">
      <c r="A15" s="2"/>
      <c r="B15" s="27">
        <v>7</v>
      </c>
      <c r="C15" s="28" t="s">
        <v>182</v>
      </c>
      <c r="D15" s="28"/>
      <c r="E15" s="61">
        <v>0</v>
      </c>
      <c r="F15" s="29" t="s">
        <v>37</v>
      </c>
      <c r="G15" s="29" t="s">
        <v>23</v>
      </c>
      <c r="H15" s="28">
        <f t="shared" si="1"/>
        <v>0</v>
      </c>
      <c r="I15" s="28"/>
      <c r="J15" s="28" t="str">
        <f t="shared" si="0"/>
        <v>&gt; 20%</v>
      </c>
      <c r="K15" s="28" t="str">
        <f t="shared" si="2"/>
        <v>&gt; 20%</v>
      </c>
      <c r="L15" s="30" t="s">
        <v>185</v>
      </c>
      <c r="M15" s="31">
        <v>0.72</v>
      </c>
      <c r="N15" s="2"/>
      <c r="O15" s="2"/>
      <c r="R15" s="26"/>
      <c r="S15" s="26"/>
      <c r="T15" s="26"/>
      <c r="U15" s="26"/>
    </row>
    <row r="16" spans="1:23" ht="16" customHeight="1">
      <c r="A16" s="2"/>
      <c r="B16" s="27">
        <v>8</v>
      </c>
      <c r="C16" s="28" t="s">
        <v>19</v>
      </c>
      <c r="D16" s="28" t="s">
        <v>30</v>
      </c>
      <c r="E16" s="61">
        <v>0</v>
      </c>
      <c r="F16" s="33" t="s">
        <v>38</v>
      </c>
      <c r="G16" s="34" t="s">
        <v>26</v>
      </c>
      <c r="H16" s="35">
        <f t="shared" si="1"/>
        <v>0</v>
      </c>
      <c r="I16" s="35"/>
      <c r="J16" s="35" t="str">
        <f t="shared" si="0"/>
        <v>&gt; 20%</v>
      </c>
      <c r="K16" s="35" t="str">
        <f t="shared" si="2"/>
        <v>&gt; 20%</v>
      </c>
      <c r="L16" s="36" t="s">
        <v>185</v>
      </c>
      <c r="M16" s="37">
        <v>0.84</v>
      </c>
      <c r="N16" s="2"/>
      <c r="O16" s="2"/>
      <c r="R16" s="26"/>
      <c r="S16" s="26"/>
      <c r="T16" s="26"/>
      <c r="U16" s="26"/>
    </row>
    <row r="17" spans="1:23" ht="16" customHeight="1">
      <c r="A17" s="2"/>
      <c r="B17" s="27">
        <v>9</v>
      </c>
      <c r="C17" s="28" t="s">
        <v>34</v>
      </c>
      <c r="D17" s="28"/>
      <c r="E17" s="61">
        <v>0</v>
      </c>
      <c r="F17" s="19"/>
      <c r="G17" s="20" t="s">
        <v>11</v>
      </c>
      <c r="H17" s="21" t="s">
        <v>15</v>
      </c>
      <c r="I17" s="21" t="s">
        <v>3</v>
      </c>
      <c r="J17" s="21" t="s">
        <v>39</v>
      </c>
      <c r="K17" s="21" t="s">
        <v>40</v>
      </c>
      <c r="L17" s="22"/>
      <c r="M17" s="23"/>
      <c r="N17" s="2"/>
      <c r="O17" s="2"/>
      <c r="R17" s="26"/>
      <c r="S17" s="26"/>
      <c r="T17" s="26"/>
      <c r="U17" s="26"/>
    </row>
    <row r="18" spans="1:23" ht="16" customHeight="1">
      <c r="A18" s="2"/>
      <c r="B18" s="27">
        <v>10</v>
      </c>
      <c r="C18" s="28" t="s">
        <v>19</v>
      </c>
      <c r="D18" s="28" t="s">
        <v>30</v>
      </c>
      <c r="E18" s="61">
        <v>0</v>
      </c>
      <c r="F18" s="29" t="s">
        <v>41</v>
      </c>
      <c r="G18" s="29" t="s">
        <v>42</v>
      </c>
      <c r="H18" s="28">
        <f>SUM(H9:H11)</f>
        <v>0</v>
      </c>
      <c r="I18" s="28"/>
      <c r="J18" s="28" t="str">
        <f>IF((I18-59)/(10*SQRT(1-M18))&gt;3.13,"0.01%",IF((I18-59)/(10*SQRT(1-M18))&gt;2.38,"1%",IF((I18-59)/(10*SQRT(1-M18))&gt;1.64,"5%",IF((I18-59)/(10*SQRT(1-M18))&gt;1.28,"10%",IF((I18-59)/(10*SQRT(1-M18))&gt;0.84,"20%","&gt; 20%")))))</f>
        <v>&gt; 20%</v>
      </c>
      <c r="K18" s="28" t="str">
        <f>IF((I18-63)/(10*SQRT(1-M18))&gt;3.13,"0.01%",IF((I18-63)/(10*SQRT(1-M18))&gt;2.38,"1%",IF((I18-63)/(10*SQRT(1-M18))&gt;1.64,"5%",IF((I18-63)/(10*SQRT(1-M18))&gt;1.28,"10%",IF((I18-63)/(10*SQRT(1-M18))&gt;0.84,"20%","&gt; 20%")))))</f>
        <v>&gt; 20%</v>
      </c>
      <c r="L18" s="30" t="s">
        <v>185</v>
      </c>
      <c r="M18" s="31">
        <v>0.82</v>
      </c>
      <c r="N18" s="2"/>
      <c r="O18" s="2"/>
      <c r="R18" s="25"/>
      <c r="S18" s="25"/>
      <c r="T18" s="25"/>
      <c r="U18" s="25"/>
      <c r="V18" s="24"/>
    </row>
    <row r="19" spans="1:23" ht="16" customHeight="1">
      <c r="A19" s="2"/>
      <c r="B19" s="27">
        <v>11</v>
      </c>
      <c r="C19" s="28" t="s">
        <v>32</v>
      </c>
      <c r="D19" s="28" t="s">
        <v>43</v>
      </c>
      <c r="E19" s="61">
        <v>0</v>
      </c>
      <c r="F19" s="29" t="s">
        <v>44</v>
      </c>
      <c r="G19" s="29" t="s">
        <v>45</v>
      </c>
      <c r="H19" s="28">
        <f>SUM(H15:H16)</f>
        <v>0</v>
      </c>
      <c r="I19" s="28"/>
      <c r="J19" s="28" t="str">
        <f t="shared" ref="J19:J21" si="3">IF((I19-59)/(10*SQRT(1-M19))&gt;3.13,"0.01%",IF((I19-59)/(10*SQRT(1-M19))&gt;2.38,"1%",IF((I19-59)/(10*SQRT(1-M19))&gt;1.64,"5%",IF((I19-59)/(10*SQRT(1-M19))&gt;1.28,"10%",IF((I19-59)/(10*SQRT(1-M19))&gt;0.84,"20%","&gt; 20%")))))</f>
        <v>&gt; 20%</v>
      </c>
      <c r="K19" s="28" t="str">
        <f t="shared" ref="K19:K21" si="4">IF((I19-63)/(10*SQRT(1-M19))&gt;3.13,"0.01%",IF((I19-63)/(10*SQRT(1-M19))&gt;2.38,"1%",IF((I19-63)/(10*SQRT(1-M19))&gt;1.64,"5%",IF((I19-63)/(10*SQRT(1-M19))&gt;1.28,"10%",IF((I19-63)/(10*SQRT(1-M19))&gt;0.84,"20%","&gt; 20%")))))</f>
        <v>&gt; 20%</v>
      </c>
      <c r="L19" s="30" t="s">
        <v>185</v>
      </c>
      <c r="M19" s="31">
        <v>0.88</v>
      </c>
      <c r="N19" s="2"/>
      <c r="O19" s="2"/>
      <c r="R19" s="26"/>
      <c r="S19" s="26"/>
      <c r="T19" s="26"/>
      <c r="U19" s="26"/>
      <c r="V19" s="38"/>
      <c r="W19" s="38"/>
    </row>
    <row r="20" spans="1:23" ht="16" customHeight="1">
      <c r="A20" s="2"/>
      <c r="B20" s="27">
        <v>12</v>
      </c>
      <c r="C20" s="28" t="s">
        <v>32</v>
      </c>
      <c r="D20" s="28"/>
      <c r="E20" s="61">
        <v>0</v>
      </c>
      <c r="F20" s="29"/>
      <c r="G20" s="29"/>
      <c r="H20" s="28"/>
      <c r="I20" s="28"/>
      <c r="J20" s="28"/>
      <c r="K20" s="28"/>
      <c r="L20" s="30"/>
      <c r="M20" s="31"/>
      <c r="N20" s="2"/>
      <c r="O20" s="2"/>
      <c r="R20" s="26"/>
      <c r="S20" s="26"/>
      <c r="T20" s="26"/>
      <c r="U20" s="26"/>
      <c r="V20" s="38"/>
      <c r="W20" s="39"/>
    </row>
    <row r="21" spans="1:23" ht="16" customHeight="1">
      <c r="A21" s="2"/>
      <c r="B21" s="27">
        <v>13</v>
      </c>
      <c r="C21" s="28" t="s">
        <v>19</v>
      </c>
      <c r="D21" s="28"/>
      <c r="E21" s="61">
        <v>0</v>
      </c>
      <c r="F21" s="29" t="s">
        <v>46</v>
      </c>
      <c r="G21" s="29" t="s">
        <v>47</v>
      </c>
      <c r="H21" s="28">
        <f>SUM($E$1:$E$122)</f>
        <v>0</v>
      </c>
      <c r="I21" s="28"/>
      <c r="J21" s="28" t="str">
        <f t="shared" si="3"/>
        <v>&gt; 20%</v>
      </c>
      <c r="K21" s="28" t="str">
        <f t="shared" si="4"/>
        <v>&gt; 20%</v>
      </c>
      <c r="L21" s="30" t="s">
        <v>185</v>
      </c>
      <c r="M21" s="31">
        <v>0.93</v>
      </c>
      <c r="N21" s="2"/>
      <c r="O21" s="2"/>
    </row>
    <row r="22" spans="1:23" ht="16" customHeight="1">
      <c r="A22" s="2"/>
      <c r="B22" s="27">
        <v>14</v>
      </c>
      <c r="C22" s="28" t="s">
        <v>21</v>
      </c>
      <c r="D22" s="28" t="s">
        <v>33</v>
      </c>
      <c r="E22" s="61">
        <v>0</v>
      </c>
      <c r="F22" s="40"/>
      <c r="G22" s="41"/>
      <c r="H22" s="35"/>
      <c r="I22" s="35"/>
      <c r="J22" s="35"/>
      <c r="K22" s="35"/>
      <c r="L22" s="36"/>
      <c r="M22" s="37"/>
      <c r="N22" s="2"/>
      <c r="O22" s="2"/>
    </row>
    <row r="23" spans="1:23" ht="16" customHeight="1">
      <c r="A23" s="2"/>
      <c r="B23" s="27">
        <v>15</v>
      </c>
      <c r="C23" s="28" t="s">
        <v>182</v>
      </c>
      <c r="D23" s="28" t="s">
        <v>48</v>
      </c>
      <c r="E23" s="61">
        <v>0</v>
      </c>
      <c r="F23" s="42" t="s">
        <v>49</v>
      </c>
      <c r="G23" s="20" t="s">
        <v>11</v>
      </c>
      <c r="H23" s="21" t="s">
        <v>15</v>
      </c>
      <c r="I23" s="21" t="s">
        <v>3</v>
      </c>
      <c r="J23" s="21" t="s">
        <v>16</v>
      </c>
      <c r="K23" s="21" t="s">
        <v>17</v>
      </c>
      <c r="L23" s="22"/>
      <c r="M23" s="23"/>
      <c r="N23" s="2"/>
      <c r="O23" s="2"/>
    </row>
    <row r="24" spans="1:23" ht="16" customHeight="1">
      <c r="A24" s="2"/>
      <c r="B24" s="27">
        <v>16</v>
      </c>
      <c r="C24" s="28" t="s">
        <v>26</v>
      </c>
      <c r="D24" s="28" t="s">
        <v>48</v>
      </c>
      <c r="E24" s="61">
        <v>0</v>
      </c>
      <c r="F24" s="29" t="s">
        <v>50</v>
      </c>
      <c r="G24" s="29" t="s">
        <v>33</v>
      </c>
      <c r="H24" s="28">
        <f>SUMIF($D$1:$D$122,G24,$E$1:$E$122)</f>
        <v>0</v>
      </c>
      <c r="I24" s="28"/>
      <c r="J24" s="28" t="str">
        <f>IF((I24-65)/(10*SQRT(1-M24))&gt;3.13,"0.01%",IF((I24-65)/(10*SQRT(1-M24))&gt;2.38,"1%",IF((I24-65)/(10*SQRT(1-M24))&gt;1.64,"5%",IF((I24-65)/(10*SQRT(1-M24))&gt;1.28,"10%",IF((I24-65)/(10*SQRT(1-M24))&gt;0.84,"20%","&gt; 20%")))))</f>
        <v>&gt; 20%</v>
      </c>
      <c r="K24" s="28" t="str">
        <f t="shared" si="2"/>
        <v>&gt; 20%</v>
      </c>
      <c r="L24" s="43" t="s">
        <v>186</v>
      </c>
      <c r="M24" s="44">
        <v>0.61</v>
      </c>
      <c r="N24" s="2"/>
      <c r="O24" s="2"/>
    </row>
    <row r="25" spans="1:23" ht="16" customHeight="1">
      <c r="A25" s="2"/>
      <c r="B25" s="27">
        <v>17</v>
      </c>
      <c r="C25" s="28" t="s">
        <v>19</v>
      </c>
      <c r="D25" s="28"/>
      <c r="E25" s="61">
        <v>0</v>
      </c>
      <c r="F25" s="29" t="s">
        <v>51</v>
      </c>
      <c r="G25" s="29" t="s">
        <v>43</v>
      </c>
      <c r="H25" s="28">
        <f t="shared" ref="H25:H29" si="5">SUMIF($D$1:$D$122,G25,$E$1:$E$122)</f>
        <v>0</v>
      </c>
      <c r="I25" s="28"/>
      <c r="J25" s="28" t="str">
        <f t="shared" ref="J25:J29" si="6">IF((I25-65)/(10*SQRT(1-M25))&gt;3.13,"0.01%",IF((I25-65)/(10*SQRT(1-M25))&gt;2.38,"1%",IF((I25-65)/(10*SQRT(1-M25))&gt;1.64,"5%",IF((I25-65)/(10*SQRT(1-M25))&gt;1.28,"10%",IF((I25-65)/(10*SQRT(1-M25))&gt;0.84,"20%","&gt; 20%")))))</f>
        <v>&gt; 20%</v>
      </c>
      <c r="K25" s="28" t="str">
        <f t="shared" si="2"/>
        <v>&gt; 20%</v>
      </c>
      <c r="L25" s="43" t="s">
        <v>186</v>
      </c>
      <c r="M25" s="44">
        <v>0.66</v>
      </c>
      <c r="N25" s="2"/>
      <c r="O25" s="2"/>
    </row>
    <row r="26" spans="1:23" ht="16" customHeight="1">
      <c r="A26" s="2"/>
      <c r="B26" s="27">
        <v>18</v>
      </c>
      <c r="C26" s="28" t="s">
        <v>34</v>
      </c>
      <c r="D26" s="28" t="s">
        <v>33</v>
      </c>
      <c r="E26" s="61">
        <v>0</v>
      </c>
      <c r="F26" s="29" t="s">
        <v>52</v>
      </c>
      <c r="G26" s="29" t="s">
        <v>53</v>
      </c>
      <c r="H26" s="28">
        <f t="shared" si="5"/>
        <v>0</v>
      </c>
      <c r="I26" s="28"/>
      <c r="J26" s="28" t="str">
        <f t="shared" si="6"/>
        <v>&gt; 20%</v>
      </c>
      <c r="K26" s="28" t="str">
        <f t="shared" si="2"/>
        <v>&gt; 20%</v>
      </c>
      <c r="L26" s="43" t="s">
        <v>186</v>
      </c>
      <c r="M26" s="44">
        <v>0.6</v>
      </c>
      <c r="N26" s="2"/>
      <c r="O26" s="2"/>
    </row>
    <row r="27" spans="1:23" ht="16" customHeight="1">
      <c r="A27" s="2"/>
      <c r="B27" s="27">
        <v>19</v>
      </c>
      <c r="C27" s="28" t="s">
        <v>26</v>
      </c>
      <c r="D27" s="28"/>
      <c r="E27" s="61">
        <v>0</v>
      </c>
      <c r="F27" s="29" t="s">
        <v>184</v>
      </c>
      <c r="G27" s="29" t="s">
        <v>30</v>
      </c>
      <c r="H27" s="28">
        <f t="shared" si="5"/>
        <v>0</v>
      </c>
      <c r="I27" s="28"/>
      <c r="J27" s="28" t="str">
        <f t="shared" si="6"/>
        <v>&gt; 20%</v>
      </c>
      <c r="K27" s="28" t="str">
        <f t="shared" si="2"/>
        <v>&gt; 20%</v>
      </c>
      <c r="L27" s="43" t="s">
        <v>186</v>
      </c>
      <c r="M27" s="44">
        <v>0.64</v>
      </c>
      <c r="N27" s="2"/>
      <c r="O27" s="2"/>
    </row>
    <row r="28" spans="1:23" ht="16" customHeight="1">
      <c r="A28" s="2"/>
      <c r="B28" s="27">
        <v>20</v>
      </c>
      <c r="C28" s="28" t="s">
        <v>26</v>
      </c>
      <c r="D28" s="28"/>
      <c r="E28" s="61">
        <v>0</v>
      </c>
      <c r="F28" s="29" t="s">
        <v>54</v>
      </c>
      <c r="G28" s="29" t="s">
        <v>27</v>
      </c>
      <c r="H28" s="28">
        <f t="shared" si="5"/>
        <v>0</v>
      </c>
      <c r="I28" s="28"/>
      <c r="J28" s="28" t="str">
        <f t="shared" si="6"/>
        <v>&gt; 20%</v>
      </c>
      <c r="K28" s="28" t="str">
        <f t="shared" si="2"/>
        <v>&gt; 20%</v>
      </c>
      <c r="L28" s="43" t="s">
        <v>186</v>
      </c>
      <c r="M28" s="44">
        <v>0.74</v>
      </c>
      <c r="N28" s="2"/>
      <c r="O28" s="2"/>
    </row>
    <row r="29" spans="1:23" ht="16" customHeight="1">
      <c r="A29" s="2"/>
      <c r="B29" s="27">
        <v>21</v>
      </c>
      <c r="C29" s="28" t="s">
        <v>26</v>
      </c>
      <c r="D29" s="28" t="s">
        <v>48</v>
      </c>
      <c r="E29" s="61">
        <v>0</v>
      </c>
      <c r="F29" s="29" t="s">
        <v>55</v>
      </c>
      <c r="G29" s="29" t="s">
        <v>48</v>
      </c>
      <c r="H29" s="28">
        <f t="shared" si="5"/>
        <v>0</v>
      </c>
      <c r="I29" s="28"/>
      <c r="J29" s="28" t="str">
        <f t="shared" si="6"/>
        <v>&gt; 20%</v>
      </c>
      <c r="K29" s="28" t="str">
        <f t="shared" si="2"/>
        <v>&gt; 20%</v>
      </c>
      <c r="L29" s="43" t="s">
        <v>186</v>
      </c>
      <c r="M29" s="44">
        <v>0.8</v>
      </c>
      <c r="N29" s="2"/>
      <c r="O29" s="2"/>
    </row>
    <row r="30" spans="1:23" ht="17" thickBot="1">
      <c r="A30" s="2"/>
      <c r="B30" s="27">
        <v>22</v>
      </c>
      <c r="C30" s="28" t="s">
        <v>26</v>
      </c>
      <c r="D30" s="28" t="s">
        <v>27</v>
      </c>
      <c r="E30" s="61">
        <v>0</v>
      </c>
      <c r="F30" s="45"/>
      <c r="G30" s="45"/>
      <c r="H30" s="45"/>
      <c r="I30" s="45"/>
      <c r="J30" s="45"/>
      <c r="K30" s="46"/>
      <c r="L30" s="46"/>
      <c r="M30" s="47"/>
      <c r="N30" s="48"/>
      <c r="O30" s="2"/>
    </row>
    <row r="31" spans="1:23">
      <c r="A31" s="2"/>
      <c r="B31" s="27">
        <v>23</v>
      </c>
      <c r="C31" s="28" t="s">
        <v>26</v>
      </c>
      <c r="D31" s="28" t="s">
        <v>27</v>
      </c>
      <c r="E31" s="61">
        <v>0</v>
      </c>
      <c r="F31" s="15"/>
      <c r="G31" s="49"/>
      <c r="H31" s="49"/>
      <c r="I31" s="15"/>
      <c r="J31" s="50"/>
      <c r="K31" s="15"/>
      <c r="L31" s="15"/>
      <c r="M31" s="15"/>
      <c r="N31" s="2"/>
      <c r="O31" s="2"/>
    </row>
    <row r="32" spans="1:23">
      <c r="A32" s="2"/>
      <c r="B32" s="27">
        <v>24</v>
      </c>
      <c r="C32" s="28" t="s">
        <v>182</v>
      </c>
      <c r="D32" s="28" t="s">
        <v>33</v>
      </c>
      <c r="E32" s="61">
        <v>0</v>
      </c>
      <c r="F32" s="15"/>
      <c r="G32" s="51"/>
      <c r="H32" s="51"/>
      <c r="I32" s="15"/>
      <c r="J32" s="50"/>
      <c r="K32" s="52"/>
      <c r="L32" s="52"/>
      <c r="M32" s="53"/>
      <c r="N32" s="48"/>
      <c r="O32" s="2"/>
    </row>
    <row r="33" spans="1:15">
      <c r="A33" s="2"/>
      <c r="B33" s="27">
        <v>25</v>
      </c>
      <c r="C33" s="28" t="s">
        <v>32</v>
      </c>
      <c r="D33" s="28"/>
      <c r="E33" s="61">
        <v>0</v>
      </c>
      <c r="F33" s="15"/>
      <c r="G33" s="51"/>
      <c r="H33" s="51"/>
      <c r="I33" s="15"/>
      <c r="J33" s="50"/>
      <c r="K33" s="52"/>
      <c r="L33" s="52"/>
      <c r="M33" s="53"/>
      <c r="N33" s="48"/>
      <c r="O33" s="2"/>
    </row>
    <row r="34" spans="1:15">
      <c r="A34" s="2"/>
      <c r="B34" s="27">
        <v>26</v>
      </c>
      <c r="C34" s="28" t="s">
        <v>23</v>
      </c>
      <c r="D34" s="28" t="s">
        <v>48</v>
      </c>
      <c r="E34" s="61">
        <v>0</v>
      </c>
      <c r="F34" s="15"/>
      <c r="G34" s="51"/>
      <c r="H34" s="51"/>
      <c r="I34" s="15"/>
      <c r="J34" s="50"/>
      <c r="K34" s="52"/>
      <c r="L34" s="52"/>
      <c r="M34" s="53"/>
      <c r="N34" s="48"/>
      <c r="O34" s="2"/>
    </row>
    <row r="35" spans="1:15">
      <c r="A35" s="2"/>
      <c r="B35" s="27">
        <v>27</v>
      </c>
      <c r="C35" s="28" t="s">
        <v>32</v>
      </c>
      <c r="D35" s="28"/>
      <c r="E35" s="61">
        <v>0</v>
      </c>
      <c r="F35" s="54"/>
      <c r="G35" s="55"/>
      <c r="H35" s="15"/>
      <c r="I35" s="15"/>
      <c r="J35" s="15"/>
      <c r="K35" s="15"/>
      <c r="L35" s="15"/>
      <c r="M35" s="15"/>
      <c r="N35" s="2"/>
      <c r="O35" s="2"/>
    </row>
    <row r="36" spans="1:15">
      <c r="A36" s="2"/>
      <c r="B36" s="27">
        <v>28</v>
      </c>
      <c r="C36" s="28" t="s">
        <v>23</v>
      </c>
      <c r="D36" s="28" t="s">
        <v>48</v>
      </c>
      <c r="E36" s="61">
        <v>0</v>
      </c>
      <c r="F36" s="52"/>
      <c r="G36" s="55"/>
      <c r="H36" s="15"/>
      <c r="I36" s="15"/>
      <c r="J36" s="15"/>
      <c r="K36" s="15"/>
      <c r="L36" s="15"/>
      <c r="M36" s="15"/>
      <c r="N36" s="2"/>
      <c r="O36" s="2"/>
    </row>
    <row r="37" spans="1:15">
      <c r="A37" s="2"/>
      <c r="B37" s="27">
        <v>29</v>
      </c>
      <c r="C37" s="28" t="s">
        <v>21</v>
      </c>
      <c r="D37" s="28" t="s">
        <v>43</v>
      </c>
      <c r="E37" s="61">
        <v>0</v>
      </c>
      <c r="F37" s="52"/>
      <c r="G37" s="55"/>
      <c r="H37" s="55"/>
      <c r="I37" s="56"/>
      <c r="J37" s="15"/>
      <c r="K37" s="15"/>
      <c r="L37" s="15"/>
      <c r="M37" s="15"/>
      <c r="N37" s="2"/>
      <c r="O37" s="2"/>
    </row>
    <row r="38" spans="1:15">
      <c r="A38" s="2"/>
      <c r="B38" s="27">
        <v>30</v>
      </c>
      <c r="C38" s="28" t="s">
        <v>21</v>
      </c>
      <c r="D38" s="28" t="s">
        <v>43</v>
      </c>
      <c r="E38" s="61">
        <v>0</v>
      </c>
      <c r="F38" s="52"/>
      <c r="G38" s="55"/>
      <c r="H38" s="55"/>
      <c r="I38" s="56"/>
      <c r="J38" s="15"/>
      <c r="K38" s="15"/>
      <c r="L38" s="15"/>
      <c r="M38" s="15"/>
      <c r="N38" s="2"/>
      <c r="O38" s="2"/>
    </row>
    <row r="39" spans="1:15">
      <c r="A39" s="2"/>
      <c r="B39" s="27">
        <v>31</v>
      </c>
      <c r="C39" s="28" t="s">
        <v>21</v>
      </c>
      <c r="D39" s="28" t="s">
        <v>43</v>
      </c>
      <c r="E39" s="61">
        <v>0</v>
      </c>
      <c r="F39" s="52"/>
      <c r="G39" s="55"/>
      <c r="H39" s="55"/>
      <c r="I39" s="56"/>
      <c r="J39" s="15"/>
      <c r="K39" s="15"/>
      <c r="L39" s="15"/>
      <c r="M39" s="15"/>
      <c r="N39" s="2"/>
      <c r="O39" s="2"/>
    </row>
    <row r="40" spans="1:15">
      <c r="A40" s="2"/>
      <c r="B40" s="27">
        <v>32</v>
      </c>
      <c r="C40" s="28" t="s">
        <v>21</v>
      </c>
      <c r="D40" s="28"/>
      <c r="E40" s="61">
        <v>0</v>
      </c>
      <c r="F40" s="52"/>
      <c r="G40" s="55"/>
      <c r="H40" s="55"/>
      <c r="I40" s="56"/>
      <c r="J40" s="15"/>
      <c r="K40" s="15"/>
      <c r="L40" s="15"/>
      <c r="M40" s="15"/>
      <c r="N40" s="2"/>
      <c r="O40" s="2"/>
    </row>
    <row r="41" spans="1:15">
      <c r="A41" s="2"/>
      <c r="B41" s="27">
        <v>33</v>
      </c>
      <c r="C41" s="28" t="s">
        <v>21</v>
      </c>
      <c r="D41" s="28"/>
      <c r="E41" s="61">
        <v>0</v>
      </c>
      <c r="F41" s="52"/>
      <c r="G41" s="55"/>
      <c r="H41" s="55"/>
      <c r="I41" s="56"/>
      <c r="J41" s="15"/>
      <c r="K41" s="15"/>
      <c r="L41" s="15"/>
      <c r="M41" s="15"/>
      <c r="N41" s="2"/>
      <c r="O41" s="2"/>
    </row>
    <row r="42" spans="1:15">
      <c r="A42" s="2"/>
      <c r="B42" s="27">
        <v>34</v>
      </c>
      <c r="C42" s="28" t="s">
        <v>32</v>
      </c>
      <c r="D42" s="28"/>
      <c r="E42" s="61">
        <v>0</v>
      </c>
      <c r="F42" s="52"/>
      <c r="G42" s="55"/>
      <c r="H42" s="55"/>
      <c r="I42" s="56"/>
      <c r="J42" s="15"/>
      <c r="K42" s="15"/>
      <c r="L42" s="15"/>
      <c r="M42" s="15"/>
      <c r="N42" s="2"/>
      <c r="O42" s="2"/>
    </row>
    <row r="43" spans="1:15">
      <c r="A43" s="2"/>
      <c r="B43" s="27">
        <v>35</v>
      </c>
      <c r="C43" s="28" t="s">
        <v>21</v>
      </c>
      <c r="D43" s="28" t="s">
        <v>33</v>
      </c>
      <c r="E43" s="61">
        <v>0</v>
      </c>
      <c r="F43" s="52"/>
      <c r="G43" s="55"/>
      <c r="H43" s="55"/>
      <c r="I43" s="56"/>
      <c r="J43" s="15"/>
      <c r="K43" s="15"/>
      <c r="L43" s="15"/>
      <c r="M43" s="15"/>
      <c r="N43" s="2"/>
      <c r="O43" s="2"/>
    </row>
    <row r="44" spans="1:15">
      <c r="A44" s="2"/>
      <c r="B44" s="27">
        <v>36</v>
      </c>
      <c r="C44" s="28" t="s">
        <v>32</v>
      </c>
      <c r="D44" s="28"/>
      <c r="E44" s="61">
        <v>0</v>
      </c>
      <c r="F44" s="52"/>
      <c r="G44" s="55"/>
      <c r="H44" s="55"/>
      <c r="I44" s="56"/>
      <c r="J44" s="15"/>
      <c r="K44" s="15"/>
      <c r="L44" s="15"/>
      <c r="M44" s="15"/>
      <c r="N44" s="2"/>
      <c r="O44" s="2"/>
    </row>
    <row r="45" spans="1:15">
      <c r="A45" s="2"/>
      <c r="B45" s="27">
        <v>37</v>
      </c>
      <c r="C45" s="28" t="s">
        <v>26</v>
      </c>
      <c r="D45" s="28" t="s">
        <v>48</v>
      </c>
      <c r="E45" s="61">
        <v>0</v>
      </c>
      <c r="F45" s="52"/>
      <c r="G45" s="55"/>
      <c r="H45" s="55"/>
      <c r="I45" s="56"/>
      <c r="J45" s="15"/>
      <c r="K45" s="15"/>
      <c r="L45" s="15"/>
      <c r="M45" s="15"/>
      <c r="N45" s="2"/>
      <c r="O45" s="2"/>
    </row>
    <row r="46" spans="1:15">
      <c r="A46" s="2"/>
      <c r="B46" s="27">
        <v>38</v>
      </c>
      <c r="C46" s="28" t="s">
        <v>32</v>
      </c>
      <c r="D46" s="28"/>
      <c r="E46" s="61">
        <v>0</v>
      </c>
      <c r="F46" s="55"/>
      <c r="G46" s="56"/>
      <c r="H46" s="15"/>
      <c r="I46" s="15"/>
      <c r="J46" s="15"/>
      <c r="K46" s="15"/>
      <c r="L46" s="15"/>
      <c r="M46" s="15"/>
      <c r="N46" s="2"/>
      <c r="O46" s="2"/>
    </row>
    <row r="47" spans="1:15">
      <c r="A47" s="2"/>
      <c r="B47" s="27">
        <v>39</v>
      </c>
      <c r="C47" s="28" t="s">
        <v>23</v>
      </c>
      <c r="D47" s="28" t="s">
        <v>48</v>
      </c>
      <c r="E47" s="61">
        <v>0</v>
      </c>
      <c r="F47" s="55"/>
      <c r="G47" s="56"/>
      <c r="H47" s="15"/>
      <c r="I47" s="15"/>
      <c r="J47" s="15"/>
      <c r="K47" s="15"/>
      <c r="L47" s="15"/>
      <c r="M47" s="15"/>
      <c r="N47" s="2"/>
      <c r="O47" s="2"/>
    </row>
    <row r="48" spans="1:15">
      <c r="A48" s="2"/>
      <c r="B48" s="27">
        <v>40</v>
      </c>
      <c r="C48" s="28" t="s">
        <v>34</v>
      </c>
      <c r="D48" s="28"/>
      <c r="E48" s="61">
        <v>0</v>
      </c>
      <c r="F48" s="55"/>
      <c r="G48" s="56"/>
      <c r="H48" s="15"/>
      <c r="I48" s="15"/>
      <c r="J48" s="15"/>
      <c r="K48" s="15"/>
      <c r="L48" s="15"/>
      <c r="M48" s="15"/>
      <c r="N48" s="2"/>
      <c r="O48" s="2"/>
    </row>
    <row r="49" spans="1:15">
      <c r="A49" s="2"/>
      <c r="B49" s="27">
        <v>41</v>
      </c>
      <c r="C49" s="28" t="s">
        <v>19</v>
      </c>
      <c r="D49" s="28" t="s">
        <v>30</v>
      </c>
      <c r="E49" s="61">
        <v>0</v>
      </c>
      <c r="F49" s="55"/>
      <c r="G49" s="56"/>
      <c r="H49" s="15"/>
      <c r="I49" s="15"/>
      <c r="J49" s="15"/>
      <c r="K49" s="15"/>
      <c r="L49" s="15"/>
      <c r="M49" s="15"/>
      <c r="N49" s="2"/>
      <c r="O49" s="2"/>
    </row>
    <row r="50" spans="1:15">
      <c r="A50" s="2"/>
      <c r="B50" s="27">
        <v>42</v>
      </c>
      <c r="C50" s="28" t="s">
        <v>25</v>
      </c>
      <c r="D50" s="28"/>
      <c r="E50" s="61">
        <v>0</v>
      </c>
      <c r="F50" s="55"/>
      <c r="G50" s="56"/>
      <c r="H50" s="15"/>
      <c r="I50" s="15"/>
      <c r="J50" s="15"/>
      <c r="K50" s="15"/>
      <c r="L50" s="15"/>
      <c r="M50" s="15"/>
      <c r="N50" s="2"/>
      <c r="O50" s="2"/>
    </row>
    <row r="51" spans="1:15">
      <c r="A51" s="2"/>
      <c r="B51" s="27">
        <v>43</v>
      </c>
      <c r="C51" s="28" t="s">
        <v>23</v>
      </c>
      <c r="D51" s="28" t="s">
        <v>48</v>
      </c>
      <c r="E51" s="61">
        <v>0</v>
      </c>
      <c r="F51" s="55"/>
      <c r="G51" s="56"/>
      <c r="H51" s="15"/>
      <c r="I51" s="15"/>
      <c r="J51" s="15"/>
      <c r="K51" s="15"/>
      <c r="L51" s="15"/>
      <c r="M51" s="15"/>
      <c r="N51" s="2"/>
      <c r="O51" s="2"/>
    </row>
    <row r="52" spans="1:15">
      <c r="A52" s="2"/>
      <c r="B52" s="27">
        <v>44</v>
      </c>
      <c r="C52" s="28" t="s">
        <v>35</v>
      </c>
      <c r="D52" s="28"/>
      <c r="E52" s="61">
        <v>0</v>
      </c>
      <c r="F52" s="55"/>
      <c r="G52" s="56"/>
      <c r="H52" s="15"/>
      <c r="I52" s="15"/>
      <c r="J52" s="15"/>
      <c r="K52" s="15"/>
      <c r="L52" s="15"/>
      <c r="M52" s="15"/>
      <c r="N52" s="2"/>
      <c r="O52" s="2"/>
    </row>
    <row r="53" spans="1:15">
      <c r="A53" s="2"/>
      <c r="B53" s="27">
        <v>45</v>
      </c>
      <c r="C53" s="28" t="s">
        <v>21</v>
      </c>
      <c r="D53" s="28" t="s">
        <v>43</v>
      </c>
      <c r="E53" s="61">
        <v>0</v>
      </c>
      <c r="F53" s="55"/>
      <c r="G53" s="56"/>
      <c r="H53" s="15"/>
      <c r="I53" s="15"/>
      <c r="J53" s="15"/>
      <c r="K53" s="15"/>
      <c r="L53" s="15"/>
      <c r="M53" s="15"/>
      <c r="N53" s="2"/>
      <c r="O53" s="2"/>
    </row>
    <row r="54" spans="1:15">
      <c r="A54" s="2"/>
      <c r="B54" s="27">
        <v>46</v>
      </c>
      <c r="C54" s="28" t="s">
        <v>34</v>
      </c>
      <c r="D54" s="28"/>
      <c r="E54" s="61">
        <v>0</v>
      </c>
      <c r="F54" s="55"/>
      <c r="G54" s="56"/>
      <c r="H54" s="15"/>
      <c r="I54" s="15"/>
      <c r="J54" s="15"/>
      <c r="K54" s="15"/>
      <c r="L54" s="15"/>
      <c r="M54" s="15"/>
      <c r="N54" s="2"/>
      <c r="O54" s="2"/>
    </row>
    <row r="55" spans="1:15">
      <c r="A55" s="2"/>
      <c r="B55" s="27">
        <v>47</v>
      </c>
      <c r="C55" s="28" t="s">
        <v>29</v>
      </c>
      <c r="D55" s="28" t="s">
        <v>43</v>
      </c>
      <c r="E55" s="61">
        <v>0</v>
      </c>
      <c r="F55" s="55"/>
      <c r="G55" s="56"/>
      <c r="H55" s="15"/>
      <c r="I55" s="15"/>
      <c r="J55" s="15"/>
      <c r="K55" s="15"/>
      <c r="L55" s="15"/>
      <c r="M55" s="15"/>
      <c r="N55" s="2"/>
      <c r="O55" s="2"/>
    </row>
    <row r="56" spans="1:15">
      <c r="A56" s="2"/>
      <c r="B56" s="27">
        <v>48</v>
      </c>
      <c r="C56" s="28" t="s">
        <v>32</v>
      </c>
      <c r="D56" s="28"/>
      <c r="E56" s="61">
        <v>0</v>
      </c>
      <c r="F56" s="55"/>
      <c r="G56" s="56"/>
      <c r="H56" s="15"/>
      <c r="I56" s="15"/>
      <c r="J56" s="15"/>
      <c r="K56" s="15"/>
      <c r="L56" s="15"/>
      <c r="M56" s="15"/>
      <c r="N56" s="2"/>
      <c r="O56" s="2"/>
    </row>
    <row r="57" spans="1:15">
      <c r="A57" s="2"/>
      <c r="B57" s="27">
        <v>49</v>
      </c>
      <c r="C57" s="28" t="s">
        <v>29</v>
      </c>
      <c r="D57" s="28"/>
      <c r="E57" s="61">
        <v>0</v>
      </c>
      <c r="F57" s="15"/>
      <c r="G57" s="15"/>
      <c r="H57" s="15"/>
      <c r="I57" s="15"/>
      <c r="J57" s="15"/>
      <c r="K57" s="15"/>
      <c r="L57" s="15"/>
      <c r="M57" s="15"/>
      <c r="N57" s="2"/>
      <c r="O57" s="2"/>
    </row>
    <row r="58" spans="1:15">
      <c r="A58" s="2"/>
      <c r="B58" s="27">
        <v>50</v>
      </c>
      <c r="C58" s="28" t="s">
        <v>21</v>
      </c>
      <c r="D58" s="28" t="s">
        <v>43</v>
      </c>
      <c r="E58" s="61">
        <v>0</v>
      </c>
      <c r="F58" s="15"/>
      <c r="G58" s="15"/>
      <c r="H58" s="15"/>
      <c r="I58" s="15"/>
      <c r="J58" s="15"/>
      <c r="K58" s="15"/>
      <c r="L58" s="15"/>
      <c r="M58" s="15"/>
      <c r="N58" s="2"/>
      <c r="O58" s="2"/>
    </row>
    <row r="59" spans="1:15">
      <c r="A59" s="2"/>
      <c r="B59" s="27">
        <v>51</v>
      </c>
      <c r="C59" s="28" t="s">
        <v>29</v>
      </c>
      <c r="D59" s="28"/>
      <c r="E59" s="61">
        <v>0</v>
      </c>
      <c r="F59" s="15"/>
      <c r="G59" s="15"/>
      <c r="H59" s="15"/>
      <c r="I59" s="15"/>
      <c r="J59" s="15"/>
      <c r="K59" s="15"/>
      <c r="L59" s="15"/>
      <c r="M59" s="15"/>
      <c r="N59" s="2"/>
      <c r="O59" s="2"/>
    </row>
    <row r="60" spans="1:15">
      <c r="A60" s="2"/>
      <c r="B60" s="27">
        <v>52</v>
      </c>
      <c r="C60" s="28" t="s">
        <v>21</v>
      </c>
      <c r="D60" s="28" t="s">
        <v>33</v>
      </c>
      <c r="E60" s="61">
        <v>0</v>
      </c>
      <c r="F60" s="15"/>
      <c r="G60" s="15"/>
      <c r="H60" s="15"/>
      <c r="I60" s="15"/>
      <c r="J60" s="15"/>
      <c r="K60" s="15"/>
      <c r="L60" s="15"/>
      <c r="M60" s="15"/>
      <c r="N60" s="2"/>
      <c r="O60" s="2"/>
    </row>
    <row r="61" spans="1:15">
      <c r="A61" s="2"/>
      <c r="B61" s="27">
        <v>53</v>
      </c>
      <c r="C61" s="28" t="s">
        <v>182</v>
      </c>
      <c r="D61" s="28"/>
      <c r="E61" s="61">
        <v>0</v>
      </c>
      <c r="F61" s="15"/>
      <c r="G61" s="15"/>
      <c r="H61" s="15"/>
      <c r="I61" s="15"/>
      <c r="J61" s="15"/>
      <c r="K61" s="15"/>
      <c r="L61" s="15"/>
      <c r="M61" s="15"/>
      <c r="N61" s="2"/>
      <c r="O61" s="2"/>
    </row>
    <row r="62" spans="1:15">
      <c r="A62" s="2"/>
      <c r="B62" s="27">
        <v>54</v>
      </c>
      <c r="C62" s="28" t="s">
        <v>29</v>
      </c>
      <c r="D62" s="28" t="s">
        <v>33</v>
      </c>
      <c r="E62" s="61">
        <v>0</v>
      </c>
      <c r="F62" s="15"/>
      <c r="G62" s="15"/>
      <c r="H62" s="15"/>
      <c r="I62" s="15"/>
      <c r="J62" s="15"/>
      <c r="K62" s="15"/>
      <c r="L62" s="15"/>
      <c r="M62" s="15"/>
      <c r="N62" s="2"/>
      <c r="O62" s="2"/>
    </row>
    <row r="63" spans="1:15">
      <c r="A63" s="2"/>
      <c r="B63" s="27">
        <v>55</v>
      </c>
      <c r="C63" s="28" t="s">
        <v>182</v>
      </c>
      <c r="D63" s="28"/>
      <c r="E63" s="61">
        <v>0</v>
      </c>
      <c r="F63" s="15"/>
      <c r="G63" s="15"/>
      <c r="H63" s="15"/>
      <c r="I63" s="15"/>
      <c r="J63" s="15"/>
      <c r="K63" s="15"/>
      <c r="L63" s="15"/>
      <c r="M63" s="15"/>
      <c r="N63" s="2"/>
      <c r="O63" s="2"/>
    </row>
    <row r="64" spans="1:15">
      <c r="A64" s="2"/>
      <c r="B64" s="57">
        <v>56</v>
      </c>
      <c r="C64" s="28" t="s">
        <v>29</v>
      </c>
      <c r="D64" s="28" t="s">
        <v>53</v>
      </c>
      <c r="E64" s="61">
        <v>0</v>
      </c>
      <c r="F64" s="15"/>
      <c r="G64" s="15"/>
      <c r="H64" s="15"/>
      <c r="I64" s="15"/>
      <c r="J64" s="15"/>
      <c r="K64" s="15"/>
      <c r="L64" s="15"/>
      <c r="M64" s="15"/>
      <c r="N64" s="2"/>
      <c r="O64" s="2"/>
    </row>
    <row r="65" spans="1:15">
      <c r="A65" s="2"/>
      <c r="B65" s="27"/>
      <c r="C65" s="28" t="s">
        <v>29</v>
      </c>
      <c r="D65" s="28" t="s">
        <v>53</v>
      </c>
      <c r="E65" s="61">
        <v>0</v>
      </c>
      <c r="F65" s="15"/>
      <c r="G65" s="15"/>
      <c r="H65" s="15"/>
      <c r="I65" s="15"/>
      <c r="J65" s="15"/>
      <c r="K65" s="15"/>
      <c r="L65" s="15"/>
      <c r="M65" s="15"/>
      <c r="N65" s="2"/>
      <c r="O65" s="2"/>
    </row>
    <row r="66" spans="1:15">
      <c r="A66" s="2"/>
      <c r="B66" s="27"/>
      <c r="C66" s="28" t="s">
        <v>29</v>
      </c>
      <c r="D66" s="28" t="s">
        <v>53</v>
      </c>
      <c r="E66" s="61">
        <v>0</v>
      </c>
      <c r="F66" s="15"/>
      <c r="G66" s="15"/>
      <c r="H66" s="15"/>
      <c r="I66" s="15"/>
      <c r="J66" s="15"/>
      <c r="K66" s="15"/>
      <c r="L66" s="15"/>
      <c r="M66" s="15"/>
      <c r="N66" s="2"/>
      <c r="O66" s="2"/>
    </row>
    <row r="67" spans="1:15">
      <c r="A67" s="2"/>
      <c r="B67" s="27"/>
      <c r="C67" s="28" t="s">
        <v>29</v>
      </c>
      <c r="D67" s="28" t="s">
        <v>53</v>
      </c>
      <c r="E67" s="61">
        <v>0</v>
      </c>
      <c r="F67" s="15"/>
      <c r="G67" s="15"/>
      <c r="H67" s="15"/>
      <c r="I67" s="15"/>
      <c r="J67" s="15"/>
      <c r="K67" s="15"/>
      <c r="L67" s="15"/>
      <c r="M67" s="15"/>
      <c r="N67" s="2"/>
      <c r="O67" s="2"/>
    </row>
    <row r="68" spans="1:15">
      <c r="A68" s="2"/>
      <c r="B68" s="27"/>
      <c r="C68" s="28" t="s">
        <v>29</v>
      </c>
      <c r="D68" s="28" t="s">
        <v>53</v>
      </c>
      <c r="E68" s="61">
        <v>0</v>
      </c>
      <c r="F68" s="15"/>
      <c r="G68" s="15"/>
      <c r="H68" s="15"/>
      <c r="I68" s="15"/>
      <c r="J68" s="15"/>
      <c r="K68" s="15"/>
      <c r="L68" s="15"/>
      <c r="M68" s="15"/>
      <c r="N68" s="2"/>
      <c r="O68" s="2"/>
    </row>
    <row r="69" spans="1:15">
      <c r="A69" s="2"/>
      <c r="B69" s="27"/>
      <c r="C69" s="28" t="s">
        <v>29</v>
      </c>
      <c r="D69" s="28" t="s">
        <v>53</v>
      </c>
      <c r="E69" s="61">
        <v>0</v>
      </c>
      <c r="F69" s="15"/>
      <c r="G69" s="15"/>
      <c r="H69" s="15"/>
      <c r="I69" s="15"/>
      <c r="J69" s="15"/>
      <c r="K69" s="15"/>
      <c r="L69" s="15"/>
      <c r="M69" s="15"/>
      <c r="N69" s="2"/>
      <c r="O69" s="2"/>
    </row>
    <row r="70" spans="1:15">
      <c r="A70" s="2"/>
      <c r="B70" s="27"/>
      <c r="C70" s="28" t="s">
        <v>29</v>
      </c>
      <c r="D70" s="28" t="s">
        <v>53</v>
      </c>
      <c r="E70" s="61">
        <v>0</v>
      </c>
      <c r="F70" s="15"/>
      <c r="G70" s="15"/>
      <c r="H70" s="15"/>
      <c r="I70" s="15"/>
      <c r="J70" s="15"/>
      <c r="K70" s="15"/>
      <c r="L70" s="15"/>
      <c r="M70" s="15"/>
      <c r="N70" s="2"/>
      <c r="O70" s="2"/>
    </row>
    <row r="71" spans="1:15">
      <c r="A71" s="2"/>
      <c r="B71" s="27"/>
      <c r="C71" s="28" t="s">
        <v>182</v>
      </c>
      <c r="D71" s="28"/>
      <c r="E71" s="61">
        <v>0</v>
      </c>
      <c r="F71" s="15"/>
      <c r="G71" s="15"/>
      <c r="H71" s="15"/>
      <c r="I71" s="15"/>
      <c r="J71" s="15"/>
      <c r="K71" s="15"/>
      <c r="L71" s="15"/>
      <c r="M71" s="15"/>
      <c r="N71" s="2"/>
      <c r="O71" s="2"/>
    </row>
    <row r="72" spans="1:15">
      <c r="A72" s="2"/>
      <c r="B72" s="27">
        <v>57</v>
      </c>
      <c r="C72" s="28" t="s">
        <v>26</v>
      </c>
      <c r="D72" s="28" t="s">
        <v>48</v>
      </c>
      <c r="E72" s="61">
        <v>0</v>
      </c>
      <c r="F72" s="15"/>
      <c r="G72" s="15"/>
      <c r="H72" s="15"/>
      <c r="I72" s="15"/>
      <c r="J72" s="15"/>
      <c r="K72" s="15"/>
      <c r="L72" s="15"/>
      <c r="M72" s="15"/>
      <c r="N72" s="2"/>
      <c r="O72" s="2"/>
    </row>
    <row r="73" spans="1:15">
      <c r="A73" s="2"/>
      <c r="B73" s="27">
        <v>58</v>
      </c>
      <c r="C73" s="28" t="s">
        <v>34</v>
      </c>
      <c r="D73" s="28"/>
      <c r="E73" s="61">
        <v>0</v>
      </c>
      <c r="F73" s="15"/>
      <c r="G73" s="15"/>
      <c r="H73" s="15"/>
      <c r="I73" s="15"/>
      <c r="J73" s="15"/>
      <c r="K73" s="15"/>
      <c r="L73" s="15"/>
      <c r="M73" s="15"/>
      <c r="N73" s="2"/>
      <c r="O73" s="2"/>
    </row>
    <row r="74" spans="1:15">
      <c r="A74" s="2"/>
      <c r="B74" s="27">
        <v>59</v>
      </c>
      <c r="C74" s="28" t="s">
        <v>34</v>
      </c>
      <c r="D74" s="28"/>
      <c r="E74" s="61">
        <v>0</v>
      </c>
      <c r="F74" s="15"/>
      <c r="G74" s="15"/>
      <c r="H74" s="15"/>
      <c r="I74" s="15"/>
      <c r="J74" s="15"/>
      <c r="K74" s="15"/>
      <c r="L74" s="15"/>
      <c r="M74" s="15"/>
      <c r="N74" s="2"/>
      <c r="O74" s="2"/>
    </row>
    <row r="75" spans="1:15">
      <c r="A75" s="2"/>
      <c r="B75" s="27">
        <v>60</v>
      </c>
      <c r="C75" s="28" t="s">
        <v>34</v>
      </c>
      <c r="D75" s="28"/>
      <c r="E75" s="61">
        <v>0</v>
      </c>
      <c r="F75" s="15"/>
      <c r="G75" s="15"/>
      <c r="H75" s="15"/>
      <c r="I75" s="15"/>
      <c r="J75" s="15"/>
      <c r="K75" s="15"/>
      <c r="L75" s="15"/>
      <c r="M75" s="15"/>
      <c r="N75" s="2"/>
      <c r="O75" s="2"/>
    </row>
    <row r="76" spans="1:15">
      <c r="A76" s="2"/>
      <c r="B76" s="27">
        <v>61</v>
      </c>
      <c r="C76" s="28" t="s">
        <v>19</v>
      </c>
      <c r="D76" s="28"/>
      <c r="E76" s="61">
        <v>0</v>
      </c>
      <c r="F76" s="15"/>
      <c r="G76" s="15"/>
      <c r="H76" s="15"/>
      <c r="I76" s="15"/>
      <c r="J76" s="15"/>
      <c r="K76" s="15"/>
      <c r="L76" s="15"/>
      <c r="M76" s="15"/>
      <c r="N76" s="2"/>
      <c r="O76" s="2"/>
    </row>
    <row r="77" spans="1:15">
      <c r="A77" s="2"/>
      <c r="B77" s="27">
        <v>62</v>
      </c>
      <c r="C77" s="28" t="s">
        <v>32</v>
      </c>
      <c r="D77" s="28"/>
      <c r="E77" s="61">
        <v>0</v>
      </c>
      <c r="F77" s="15"/>
      <c r="G77" s="15"/>
      <c r="H77" s="15"/>
      <c r="I77" s="15"/>
      <c r="J77" s="15"/>
      <c r="K77" s="15"/>
      <c r="L77" s="15"/>
      <c r="M77" s="15"/>
      <c r="N77" s="2"/>
      <c r="O77" s="2"/>
    </row>
    <row r="78" spans="1:15">
      <c r="A78" s="2"/>
      <c r="B78" s="27">
        <v>63</v>
      </c>
      <c r="C78" s="28" t="s">
        <v>23</v>
      </c>
      <c r="D78" s="28"/>
      <c r="E78" s="61">
        <v>0</v>
      </c>
      <c r="F78" s="15"/>
      <c r="G78" s="15"/>
      <c r="H78" s="15"/>
      <c r="I78" s="15"/>
      <c r="J78" s="15"/>
      <c r="K78" s="15"/>
      <c r="L78" s="15"/>
      <c r="M78" s="15"/>
      <c r="N78" s="2"/>
      <c r="O78" s="2"/>
    </row>
    <row r="79" spans="1:15">
      <c r="A79" s="2"/>
      <c r="B79" s="27">
        <v>64</v>
      </c>
      <c r="C79" s="28" t="s">
        <v>32</v>
      </c>
      <c r="D79" s="28"/>
      <c r="E79" s="61">
        <v>0</v>
      </c>
      <c r="F79" s="15"/>
      <c r="G79" s="15"/>
      <c r="H79" s="15"/>
      <c r="I79" s="15"/>
      <c r="J79" s="15"/>
      <c r="K79" s="15"/>
      <c r="L79" s="15"/>
      <c r="M79" s="15"/>
      <c r="N79" s="2"/>
      <c r="O79" s="2"/>
    </row>
    <row r="80" spans="1:15">
      <c r="A80" s="2"/>
      <c r="B80" s="27">
        <v>65</v>
      </c>
      <c r="C80" s="28" t="s">
        <v>25</v>
      </c>
      <c r="D80" s="28"/>
      <c r="E80" s="61">
        <v>0</v>
      </c>
      <c r="F80" s="15"/>
      <c r="G80" s="15"/>
      <c r="H80" s="15"/>
      <c r="I80" s="15"/>
      <c r="J80" s="15"/>
      <c r="K80" s="15"/>
      <c r="L80" s="15"/>
      <c r="M80" s="15"/>
      <c r="N80" s="2"/>
      <c r="O80" s="2"/>
    </row>
    <row r="81" spans="1:15">
      <c r="A81" s="2"/>
      <c r="B81" s="27">
        <v>66</v>
      </c>
      <c r="C81" s="28" t="s">
        <v>34</v>
      </c>
      <c r="D81" s="28"/>
      <c r="E81" s="61">
        <v>0</v>
      </c>
      <c r="F81" s="15"/>
      <c r="G81" s="15"/>
      <c r="H81" s="15"/>
      <c r="I81" s="15"/>
      <c r="J81" s="15"/>
      <c r="K81" s="15"/>
      <c r="L81" s="15"/>
      <c r="M81" s="15"/>
      <c r="N81" s="2"/>
      <c r="O81" s="2"/>
    </row>
    <row r="82" spans="1:15">
      <c r="A82" s="2"/>
      <c r="B82" s="27">
        <v>67</v>
      </c>
      <c r="C82" s="28" t="s">
        <v>23</v>
      </c>
      <c r="D82" s="28" t="s">
        <v>48</v>
      </c>
      <c r="E82" s="61">
        <v>0</v>
      </c>
      <c r="F82" s="15"/>
      <c r="G82" s="15"/>
      <c r="H82" s="15"/>
      <c r="I82" s="15"/>
      <c r="J82" s="15"/>
      <c r="K82" s="15"/>
      <c r="L82" s="15"/>
      <c r="M82" s="15"/>
      <c r="N82" s="2"/>
      <c r="O82" s="2"/>
    </row>
    <row r="83" spans="1:15">
      <c r="A83" s="2"/>
      <c r="B83" s="27">
        <v>68</v>
      </c>
      <c r="C83" s="28" t="s">
        <v>26</v>
      </c>
      <c r="D83" s="28"/>
      <c r="E83" s="61">
        <v>0</v>
      </c>
      <c r="F83" s="15"/>
      <c r="G83" s="15"/>
      <c r="H83" s="15"/>
      <c r="I83" s="15"/>
      <c r="J83" s="15"/>
      <c r="K83" s="15"/>
      <c r="L83" s="15"/>
      <c r="M83" s="15"/>
      <c r="N83" s="2"/>
      <c r="O83" s="2"/>
    </row>
    <row r="84" spans="1:15">
      <c r="A84" s="2"/>
      <c r="B84" s="27">
        <v>69</v>
      </c>
      <c r="C84" s="28" t="s">
        <v>25</v>
      </c>
      <c r="D84" s="28"/>
      <c r="E84" s="61">
        <v>0</v>
      </c>
      <c r="F84" s="15"/>
      <c r="G84" s="15"/>
      <c r="H84" s="15"/>
      <c r="I84" s="15"/>
      <c r="J84" s="15"/>
      <c r="K84" s="15"/>
      <c r="L84" s="15"/>
      <c r="M84" s="15"/>
      <c r="N84" s="2"/>
      <c r="O84" s="2"/>
    </row>
    <row r="85" spans="1:15">
      <c r="A85" s="2"/>
      <c r="B85" s="27">
        <v>70</v>
      </c>
      <c r="C85" s="28" t="s">
        <v>34</v>
      </c>
      <c r="D85" s="28"/>
      <c r="E85" s="61">
        <v>0</v>
      </c>
      <c r="F85" s="15"/>
      <c r="G85" s="15"/>
      <c r="H85" s="15"/>
      <c r="I85" s="15"/>
      <c r="J85" s="15"/>
      <c r="K85" s="15"/>
      <c r="L85" s="15"/>
      <c r="M85" s="15"/>
      <c r="N85" s="2"/>
      <c r="O85" s="2"/>
    </row>
    <row r="86" spans="1:15">
      <c r="A86" s="2"/>
      <c r="B86" s="27">
        <v>71</v>
      </c>
      <c r="C86" s="28" t="s">
        <v>21</v>
      </c>
      <c r="D86" s="28" t="s">
        <v>43</v>
      </c>
      <c r="E86" s="61">
        <v>0</v>
      </c>
      <c r="F86" s="15"/>
      <c r="G86" s="15"/>
      <c r="H86" s="15"/>
      <c r="I86" s="15"/>
      <c r="J86" s="15"/>
      <c r="K86" s="15"/>
      <c r="L86" s="15"/>
      <c r="M86" s="15"/>
      <c r="N86" s="2"/>
      <c r="O86" s="2"/>
    </row>
    <row r="87" spans="1:15">
      <c r="A87" s="2"/>
      <c r="B87" s="27">
        <v>72</v>
      </c>
      <c r="C87" s="28" t="s">
        <v>23</v>
      </c>
      <c r="D87" s="28" t="s">
        <v>48</v>
      </c>
      <c r="E87" s="61">
        <v>0</v>
      </c>
      <c r="F87" s="15"/>
      <c r="G87" s="15"/>
      <c r="H87" s="15"/>
      <c r="I87" s="15"/>
      <c r="J87" s="15"/>
      <c r="K87" s="15"/>
      <c r="L87" s="15"/>
      <c r="M87" s="15"/>
      <c r="N87" s="2"/>
      <c r="O87" s="2"/>
    </row>
    <row r="88" spans="1:15">
      <c r="A88" s="2"/>
      <c r="B88" s="27">
        <v>73</v>
      </c>
      <c r="C88" s="28" t="s">
        <v>23</v>
      </c>
      <c r="D88" s="28"/>
      <c r="E88" s="61">
        <v>0</v>
      </c>
      <c r="F88" s="15"/>
      <c r="G88" s="15"/>
      <c r="H88" s="15"/>
      <c r="I88" s="15"/>
      <c r="J88" s="15"/>
      <c r="K88" s="15"/>
      <c r="L88" s="15"/>
      <c r="M88" s="15"/>
      <c r="N88" s="2"/>
      <c r="O88" s="2"/>
    </row>
    <row r="89" spans="1:15">
      <c r="A89" s="2"/>
      <c r="B89" s="27">
        <v>74</v>
      </c>
      <c r="C89" s="28" t="s">
        <v>182</v>
      </c>
      <c r="D89" s="28"/>
      <c r="E89" s="61">
        <v>0</v>
      </c>
      <c r="F89" s="15"/>
      <c r="G89" s="15"/>
      <c r="H89" s="15"/>
      <c r="I89" s="15"/>
      <c r="J89" s="15"/>
      <c r="K89" s="15"/>
      <c r="L89" s="15"/>
      <c r="M89" s="15"/>
      <c r="N89" s="2"/>
      <c r="O89" s="2"/>
    </row>
    <row r="90" spans="1:15">
      <c r="A90" s="2"/>
      <c r="B90" s="27">
        <v>75</v>
      </c>
      <c r="C90" s="28" t="s">
        <v>25</v>
      </c>
      <c r="D90" s="28"/>
      <c r="E90" s="61">
        <v>0</v>
      </c>
      <c r="F90" s="15"/>
      <c r="G90" s="15"/>
      <c r="H90" s="15"/>
      <c r="I90" s="15"/>
      <c r="J90" s="15"/>
      <c r="K90" s="15"/>
      <c r="L90" s="15"/>
      <c r="M90" s="15"/>
      <c r="N90" s="2"/>
      <c r="O90" s="2"/>
    </row>
    <row r="91" spans="1:15">
      <c r="A91" s="2"/>
      <c r="B91" s="27">
        <v>76</v>
      </c>
      <c r="C91" s="28" t="s">
        <v>34</v>
      </c>
      <c r="D91" s="28" t="s">
        <v>33</v>
      </c>
      <c r="E91" s="61">
        <v>0</v>
      </c>
      <c r="F91" s="15"/>
      <c r="G91" s="15"/>
      <c r="H91" s="15"/>
      <c r="I91" s="15"/>
      <c r="J91" s="15"/>
      <c r="K91" s="15"/>
      <c r="L91" s="15"/>
      <c r="M91" s="15"/>
      <c r="N91" s="2"/>
      <c r="O91" s="2"/>
    </row>
    <row r="92" spans="1:15">
      <c r="A92" s="2"/>
      <c r="B92" s="27">
        <v>77</v>
      </c>
      <c r="C92" s="28" t="s">
        <v>182</v>
      </c>
      <c r="D92" s="28" t="s">
        <v>33</v>
      </c>
      <c r="E92" s="61">
        <v>0</v>
      </c>
      <c r="F92" s="15"/>
      <c r="G92" s="15"/>
      <c r="H92" s="15"/>
      <c r="I92" s="15"/>
      <c r="J92" s="15"/>
      <c r="K92" s="15"/>
      <c r="L92" s="15"/>
      <c r="M92" s="15"/>
      <c r="N92" s="2"/>
      <c r="O92" s="2"/>
    </row>
    <row r="93" spans="1:15">
      <c r="A93" s="2"/>
      <c r="B93" s="27">
        <v>78</v>
      </c>
      <c r="C93" s="28" t="s">
        <v>19</v>
      </c>
      <c r="D93" s="28" t="s">
        <v>30</v>
      </c>
      <c r="E93" s="61">
        <v>0</v>
      </c>
      <c r="F93" s="15"/>
      <c r="G93" s="15"/>
      <c r="H93" s="15"/>
      <c r="I93" s="15"/>
      <c r="J93" s="15"/>
      <c r="K93" s="15"/>
      <c r="L93" s="15"/>
      <c r="M93" s="15"/>
      <c r="N93" s="2"/>
      <c r="O93" s="2"/>
    </row>
    <row r="94" spans="1:15">
      <c r="A94" s="2"/>
      <c r="B94" s="27">
        <v>79</v>
      </c>
      <c r="C94" s="28" t="s">
        <v>32</v>
      </c>
      <c r="D94" s="28"/>
      <c r="E94" s="61">
        <v>0</v>
      </c>
      <c r="F94" s="15"/>
      <c r="G94" s="15"/>
      <c r="H94" s="15"/>
      <c r="I94" s="15"/>
      <c r="J94" s="15"/>
      <c r="K94" s="15"/>
      <c r="L94" s="15"/>
      <c r="M94" s="15"/>
      <c r="N94" s="2"/>
      <c r="O94" s="2"/>
    </row>
    <row r="95" spans="1:15">
      <c r="A95" s="2"/>
      <c r="B95" s="27">
        <v>80</v>
      </c>
      <c r="C95" s="28" t="s">
        <v>19</v>
      </c>
      <c r="D95" s="28"/>
      <c r="E95" s="61">
        <v>0</v>
      </c>
      <c r="F95" s="15"/>
      <c r="G95" s="15"/>
      <c r="H95" s="15"/>
      <c r="I95" s="15"/>
      <c r="J95" s="15"/>
      <c r="K95" s="15"/>
      <c r="L95" s="15"/>
      <c r="M95" s="15"/>
      <c r="N95" s="2"/>
      <c r="O95" s="2"/>
    </row>
    <row r="96" spans="1:15">
      <c r="A96" s="2"/>
      <c r="B96" s="27">
        <v>81</v>
      </c>
      <c r="C96" s="28" t="s">
        <v>23</v>
      </c>
      <c r="D96" s="28" t="s">
        <v>48</v>
      </c>
      <c r="E96" s="61">
        <v>0</v>
      </c>
      <c r="F96" s="15"/>
      <c r="G96" s="15"/>
      <c r="H96" s="15"/>
      <c r="I96" s="15"/>
      <c r="J96" s="15"/>
      <c r="K96" s="15"/>
      <c r="L96" s="15"/>
      <c r="M96" s="15"/>
      <c r="N96" s="2"/>
      <c r="O96" s="2"/>
    </row>
    <row r="97" spans="1:15">
      <c r="A97" s="2"/>
      <c r="B97" s="27">
        <v>82</v>
      </c>
      <c r="C97" s="28" t="s">
        <v>23</v>
      </c>
      <c r="D97" s="28" t="s">
        <v>48</v>
      </c>
      <c r="E97" s="61">
        <v>0</v>
      </c>
      <c r="F97" s="15"/>
      <c r="G97" s="15"/>
      <c r="H97" s="15"/>
      <c r="I97" s="15"/>
      <c r="J97" s="15"/>
      <c r="K97" s="15"/>
      <c r="L97" s="15"/>
      <c r="M97" s="15"/>
      <c r="N97" s="2"/>
      <c r="O97" s="2"/>
    </row>
    <row r="98" spans="1:15">
      <c r="A98" s="2"/>
      <c r="B98" s="27">
        <v>83</v>
      </c>
      <c r="C98" s="28" t="s">
        <v>34</v>
      </c>
      <c r="D98" s="28"/>
      <c r="E98" s="61">
        <v>0</v>
      </c>
      <c r="F98" s="15"/>
      <c r="G98" s="15"/>
      <c r="H98" s="15"/>
      <c r="I98" s="15"/>
      <c r="J98" s="15"/>
      <c r="K98" s="15"/>
      <c r="L98" s="15"/>
      <c r="M98" s="15"/>
      <c r="N98" s="2"/>
      <c r="O98" s="2"/>
    </row>
    <row r="99" spans="1:15">
      <c r="A99" s="2"/>
      <c r="B99" s="27">
        <v>84</v>
      </c>
      <c r="C99" s="28" t="s">
        <v>34</v>
      </c>
      <c r="D99" s="28"/>
      <c r="E99" s="61">
        <v>0</v>
      </c>
      <c r="F99" s="15"/>
      <c r="G99" s="15"/>
      <c r="H99" s="15"/>
      <c r="I99" s="15"/>
      <c r="J99" s="15"/>
      <c r="K99" s="15"/>
      <c r="L99" s="15"/>
      <c r="M99" s="15"/>
      <c r="N99" s="2"/>
      <c r="O99" s="2"/>
    </row>
    <row r="100" spans="1:15">
      <c r="A100" s="2"/>
      <c r="B100" s="27">
        <v>85</v>
      </c>
      <c r="C100" s="28" t="s">
        <v>34</v>
      </c>
      <c r="D100" s="28"/>
      <c r="E100" s="61">
        <v>0</v>
      </c>
      <c r="F100" s="15"/>
      <c r="G100" s="15"/>
      <c r="H100" s="15"/>
      <c r="I100" s="15"/>
      <c r="J100" s="15"/>
      <c r="K100" s="15"/>
      <c r="L100" s="15"/>
      <c r="M100" s="15"/>
      <c r="N100" s="2"/>
      <c r="O100" s="2"/>
    </row>
    <row r="101" spans="1:15">
      <c r="A101" s="2"/>
      <c r="B101" s="27">
        <v>86</v>
      </c>
      <c r="C101" s="28" t="s">
        <v>26</v>
      </c>
      <c r="D101" s="28" t="s">
        <v>27</v>
      </c>
      <c r="E101" s="61">
        <v>0</v>
      </c>
      <c r="F101" s="15"/>
      <c r="G101" s="15"/>
      <c r="H101" s="15"/>
      <c r="I101" s="15"/>
      <c r="J101" s="15"/>
      <c r="K101" s="15"/>
      <c r="L101" s="15"/>
      <c r="M101" s="15"/>
      <c r="N101" s="2"/>
      <c r="O101" s="2"/>
    </row>
    <row r="102" spans="1:15">
      <c r="A102" s="2"/>
      <c r="B102" s="27">
        <v>87</v>
      </c>
      <c r="C102" s="28" t="s">
        <v>26</v>
      </c>
      <c r="D102" s="28"/>
      <c r="E102" s="61">
        <v>0</v>
      </c>
      <c r="F102" s="15"/>
      <c r="G102" s="15"/>
      <c r="H102" s="15"/>
      <c r="I102" s="15"/>
      <c r="J102" s="15"/>
      <c r="K102" s="15"/>
      <c r="L102" s="15"/>
      <c r="M102" s="15"/>
      <c r="N102" s="2"/>
      <c r="O102" s="2"/>
    </row>
    <row r="103" spans="1:15">
      <c r="A103" s="2"/>
      <c r="B103" s="27">
        <v>88</v>
      </c>
      <c r="C103" s="28" t="s">
        <v>26</v>
      </c>
      <c r="D103" s="28"/>
      <c r="E103" s="61">
        <v>0</v>
      </c>
      <c r="F103" s="15"/>
      <c r="G103" s="15"/>
      <c r="H103" s="15"/>
      <c r="I103" s="15"/>
      <c r="J103" s="15"/>
      <c r="K103" s="15"/>
      <c r="L103" s="15"/>
      <c r="M103" s="15"/>
      <c r="N103" s="2"/>
      <c r="O103" s="2"/>
    </row>
    <row r="104" spans="1:15">
      <c r="A104" s="2"/>
      <c r="B104" s="27">
        <v>89</v>
      </c>
      <c r="C104" s="28" t="s">
        <v>26</v>
      </c>
      <c r="D104" s="28"/>
      <c r="E104" s="61">
        <v>0</v>
      </c>
      <c r="F104" s="15"/>
      <c r="G104" s="15"/>
      <c r="H104" s="15"/>
      <c r="I104" s="15"/>
      <c r="J104" s="15"/>
      <c r="K104" s="15"/>
      <c r="L104" s="15"/>
      <c r="M104" s="15"/>
      <c r="N104" s="2"/>
      <c r="O104" s="2"/>
    </row>
    <row r="105" spans="1:15">
      <c r="A105" s="2"/>
      <c r="B105" s="27">
        <v>90</v>
      </c>
      <c r="C105" s="28" t="s">
        <v>23</v>
      </c>
      <c r="D105" s="28" t="s">
        <v>48</v>
      </c>
      <c r="E105" s="61">
        <v>0</v>
      </c>
      <c r="F105" s="15"/>
      <c r="G105" s="15"/>
      <c r="H105" s="15"/>
      <c r="I105" s="15"/>
      <c r="J105" s="15"/>
      <c r="K105" s="15"/>
      <c r="L105" s="15"/>
      <c r="M105" s="15"/>
      <c r="N105" s="2"/>
      <c r="O105" s="2"/>
    </row>
    <row r="106" spans="1:15">
      <c r="A106" s="2"/>
      <c r="B106" s="27">
        <v>91</v>
      </c>
      <c r="C106" s="28" t="s">
        <v>21</v>
      </c>
      <c r="D106" s="28" t="s">
        <v>33</v>
      </c>
      <c r="E106" s="61">
        <v>0</v>
      </c>
      <c r="F106" s="15"/>
      <c r="G106" s="15"/>
      <c r="H106" s="15"/>
      <c r="I106" s="15"/>
      <c r="J106" s="15"/>
      <c r="K106" s="15"/>
      <c r="L106" s="15"/>
      <c r="M106" s="15"/>
      <c r="N106" s="2"/>
      <c r="O106" s="2"/>
    </row>
    <row r="107" spans="1:15">
      <c r="A107" s="2"/>
      <c r="B107" s="27">
        <v>92</v>
      </c>
      <c r="C107" s="28" t="s">
        <v>34</v>
      </c>
      <c r="D107" s="28"/>
      <c r="E107" s="61">
        <v>0</v>
      </c>
      <c r="F107" s="15"/>
      <c r="G107" s="15"/>
      <c r="H107" s="15"/>
      <c r="I107" s="15"/>
      <c r="J107" s="15"/>
      <c r="K107" s="15"/>
      <c r="L107" s="15"/>
      <c r="M107" s="15"/>
      <c r="N107" s="2"/>
      <c r="O107" s="2"/>
    </row>
    <row r="108" spans="1:15">
      <c r="A108" s="2"/>
      <c r="B108" s="27">
        <v>93</v>
      </c>
      <c r="C108" s="28" t="s">
        <v>182</v>
      </c>
      <c r="D108" s="28" t="s">
        <v>30</v>
      </c>
      <c r="E108" s="61">
        <v>0</v>
      </c>
      <c r="F108" s="15"/>
      <c r="G108" s="15"/>
      <c r="H108" s="15"/>
      <c r="I108" s="15"/>
      <c r="J108" s="15"/>
      <c r="K108" s="15"/>
      <c r="L108" s="15"/>
      <c r="M108" s="15"/>
      <c r="N108" s="2"/>
      <c r="O108" s="2"/>
    </row>
    <row r="109" spans="1:15">
      <c r="A109" s="2"/>
      <c r="B109" s="27">
        <v>94</v>
      </c>
      <c r="C109" s="28" t="s">
        <v>26</v>
      </c>
      <c r="D109" s="28"/>
      <c r="E109" s="61">
        <v>0</v>
      </c>
      <c r="F109" s="15"/>
      <c r="G109" s="15"/>
      <c r="H109" s="15"/>
      <c r="I109" s="15"/>
      <c r="J109" s="15"/>
      <c r="K109" s="15"/>
      <c r="L109" s="15"/>
      <c r="M109" s="15"/>
      <c r="N109" s="2"/>
      <c r="O109" s="2"/>
    </row>
    <row r="110" spans="1:15">
      <c r="A110" s="2"/>
      <c r="B110" s="27">
        <v>95</v>
      </c>
      <c r="C110" s="28" t="s">
        <v>26</v>
      </c>
      <c r="D110" s="28" t="s">
        <v>27</v>
      </c>
      <c r="E110" s="61">
        <v>0</v>
      </c>
      <c r="F110" s="15"/>
      <c r="G110" s="15"/>
      <c r="H110" s="15"/>
      <c r="I110" s="15"/>
      <c r="J110" s="15"/>
      <c r="K110" s="15"/>
      <c r="L110" s="15"/>
      <c r="M110" s="15"/>
      <c r="N110" s="2"/>
      <c r="O110" s="2"/>
    </row>
    <row r="111" spans="1:15">
      <c r="A111" s="2"/>
      <c r="B111" s="27">
        <v>96</v>
      </c>
      <c r="C111" s="28" t="s">
        <v>23</v>
      </c>
      <c r="D111" s="28"/>
      <c r="E111" s="61">
        <v>0</v>
      </c>
      <c r="F111" s="15"/>
      <c r="G111" s="15"/>
      <c r="H111" s="15"/>
      <c r="I111" s="15"/>
      <c r="J111" s="15"/>
      <c r="K111" s="15"/>
      <c r="L111" s="15"/>
      <c r="M111" s="15"/>
      <c r="N111" s="2"/>
      <c r="O111" s="2"/>
    </row>
    <row r="112" spans="1:15">
      <c r="A112" s="2"/>
      <c r="B112" s="27">
        <v>97</v>
      </c>
      <c r="C112" s="28" t="s">
        <v>26</v>
      </c>
      <c r="D112" s="28" t="s">
        <v>48</v>
      </c>
      <c r="E112" s="61">
        <v>0</v>
      </c>
      <c r="F112" s="15"/>
      <c r="G112" s="15"/>
      <c r="H112" s="15"/>
      <c r="I112" s="15"/>
      <c r="J112" s="15"/>
      <c r="K112" s="15"/>
      <c r="L112" s="15"/>
      <c r="M112" s="15"/>
      <c r="N112" s="2"/>
      <c r="O112" s="2"/>
    </row>
    <row r="113" spans="1:15">
      <c r="A113" s="2"/>
      <c r="B113" s="27">
        <v>98</v>
      </c>
      <c r="C113" s="28" t="s">
        <v>182</v>
      </c>
      <c r="D113" s="28"/>
      <c r="E113" s="61">
        <v>0</v>
      </c>
      <c r="F113" s="15"/>
      <c r="G113" s="15"/>
      <c r="H113" s="15"/>
      <c r="I113" s="15"/>
      <c r="J113" s="15"/>
      <c r="K113" s="15"/>
      <c r="L113" s="15"/>
      <c r="M113" s="15"/>
      <c r="N113" s="2"/>
      <c r="O113" s="2"/>
    </row>
    <row r="114" spans="1:15">
      <c r="A114" s="2"/>
      <c r="B114" s="27">
        <v>99</v>
      </c>
      <c r="C114" s="28" t="s">
        <v>23</v>
      </c>
      <c r="D114" s="28"/>
      <c r="E114" s="61">
        <v>0</v>
      </c>
      <c r="F114" s="15"/>
      <c r="G114" s="15"/>
      <c r="H114" s="15"/>
      <c r="I114" s="15"/>
      <c r="J114" s="15"/>
      <c r="K114" s="15"/>
      <c r="L114" s="15"/>
      <c r="M114" s="15"/>
      <c r="N114" s="2"/>
      <c r="O114" s="2"/>
    </row>
    <row r="115" spans="1:15">
      <c r="A115" s="2"/>
      <c r="B115" s="27">
        <v>100</v>
      </c>
      <c r="C115" s="28" t="s">
        <v>34</v>
      </c>
      <c r="D115" s="28" t="s">
        <v>33</v>
      </c>
      <c r="E115" s="61">
        <v>0</v>
      </c>
      <c r="F115" s="15"/>
      <c r="G115" s="15"/>
      <c r="H115" s="15"/>
      <c r="I115" s="15"/>
      <c r="J115" s="15"/>
      <c r="K115" s="15"/>
      <c r="L115" s="15"/>
      <c r="M115" s="15"/>
      <c r="N115" s="2"/>
      <c r="O115" s="2"/>
    </row>
    <row r="116" spans="1:15">
      <c r="A116" s="2"/>
      <c r="B116" s="27">
        <v>101</v>
      </c>
      <c r="C116" s="28" t="s">
        <v>23</v>
      </c>
      <c r="D116" s="28" t="s">
        <v>48</v>
      </c>
      <c r="E116" s="61">
        <v>0</v>
      </c>
      <c r="F116" s="15"/>
      <c r="G116" s="15"/>
      <c r="H116" s="15"/>
      <c r="I116" s="15"/>
      <c r="J116" s="15"/>
      <c r="K116" s="15"/>
      <c r="L116" s="15"/>
      <c r="M116" s="15"/>
      <c r="N116" s="2"/>
      <c r="O116" s="2"/>
    </row>
    <row r="117" spans="1:15">
      <c r="A117" s="2"/>
      <c r="B117" s="27">
        <v>102</v>
      </c>
      <c r="C117" s="28" t="s">
        <v>25</v>
      </c>
      <c r="D117" s="28" t="s">
        <v>33</v>
      </c>
      <c r="E117" s="61">
        <v>0</v>
      </c>
      <c r="F117" s="15"/>
      <c r="G117" s="15"/>
      <c r="H117" s="15"/>
      <c r="I117" s="15"/>
      <c r="J117" s="15"/>
      <c r="K117" s="15"/>
      <c r="L117" s="15"/>
      <c r="M117" s="15"/>
      <c r="N117" s="2"/>
      <c r="O117" s="2"/>
    </row>
    <row r="118" spans="1:15">
      <c r="A118" s="2"/>
      <c r="B118" s="27">
        <v>103</v>
      </c>
      <c r="C118" s="28" t="s">
        <v>25</v>
      </c>
      <c r="D118" s="28" t="s">
        <v>33</v>
      </c>
      <c r="E118" s="61">
        <v>0</v>
      </c>
      <c r="F118" s="15"/>
      <c r="G118" s="15"/>
      <c r="H118" s="15"/>
      <c r="I118" s="15"/>
      <c r="J118" s="15"/>
      <c r="K118" s="15"/>
      <c r="L118" s="15"/>
      <c r="M118" s="15"/>
      <c r="N118" s="2"/>
      <c r="O118" s="2"/>
    </row>
    <row r="119" spans="1:15">
      <c r="A119" s="2"/>
      <c r="B119" s="27">
        <v>104</v>
      </c>
      <c r="C119" s="28" t="s">
        <v>26</v>
      </c>
      <c r="D119" s="28" t="s">
        <v>30</v>
      </c>
      <c r="E119" s="61">
        <v>0</v>
      </c>
      <c r="F119" s="15"/>
      <c r="G119" s="15"/>
      <c r="H119" s="15"/>
      <c r="I119" s="15"/>
      <c r="J119" s="15"/>
      <c r="K119" s="15"/>
      <c r="L119" s="15"/>
      <c r="M119" s="15"/>
      <c r="N119" s="2"/>
      <c r="O119" s="2"/>
    </row>
    <row r="120" spans="1:15">
      <c r="A120" s="2"/>
      <c r="B120" s="27">
        <v>105</v>
      </c>
      <c r="C120" s="28" t="s">
        <v>23</v>
      </c>
      <c r="D120" s="28"/>
      <c r="E120" s="61">
        <v>0</v>
      </c>
      <c r="F120" s="15"/>
      <c r="G120" s="15"/>
      <c r="H120" s="15"/>
      <c r="I120" s="15"/>
      <c r="J120" s="15"/>
      <c r="K120" s="15"/>
      <c r="L120" s="15"/>
      <c r="M120" s="15"/>
      <c r="N120" s="2"/>
      <c r="O120" s="2"/>
    </row>
    <row r="121" spans="1:15">
      <c r="A121" s="2"/>
      <c r="B121" s="27">
        <v>106</v>
      </c>
      <c r="C121" s="28" t="s">
        <v>23</v>
      </c>
      <c r="D121" s="28" t="s">
        <v>48</v>
      </c>
      <c r="E121" s="61">
        <v>0</v>
      </c>
      <c r="F121" s="15"/>
      <c r="G121" s="15"/>
      <c r="H121" s="15"/>
      <c r="I121" s="15"/>
      <c r="J121" s="15"/>
      <c r="K121" s="15"/>
      <c r="L121" s="15"/>
      <c r="M121" s="15"/>
      <c r="N121" s="2"/>
      <c r="O121" s="2"/>
    </row>
    <row r="122" spans="1:15">
      <c r="A122" s="2"/>
      <c r="B122" s="27">
        <v>107</v>
      </c>
      <c r="C122" s="28" t="s">
        <v>182</v>
      </c>
      <c r="D122" s="28"/>
      <c r="E122" s="61">
        <v>0</v>
      </c>
      <c r="F122" s="15"/>
      <c r="G122" s="15"/>
      <c r="H122" s="15"/>
      <c r="I122" s="15"/>
      <c r="J122" s="15"/>
      <c r="K122" s="15"/>
      <c r="L122" s="15"/>
      <c r="M122" s="15"/>
      <c r="N122" s="2"/>
      <c r="O122" s="2"/>
    </row>
    <row r="123" spans="1:15">
      <c r="A123" s="2"/>
      <c r="B123" s="27">
        <v>108</v>
      </c>
      <c r="C123" s="28" t="s">
        <v>182</v>
      </c>
      <c r="D123" s="28"/>
      <c r="E123" s="61">
        <v>0</v>
      </c>
      <c r="F123" s="15"/>
      <c r="G123" s="15"/>
      <c r="H123" s="15"/>
      <c r="I123" s="15"/>
      <c r="J123" s="15"/>
      <c r="K123" s="15"/>
      <c r="L123" s="15"/>
      <c r="M123" s="15"/>
      <c r="N123" s="2"/>
      <c r="O123" s="2"/>
    </row>
    <row r="124" spans="1:15">
      <c r="A124" s="2"/>
      <c r="B124" s="27">
        <v>109</v>
      </c>
      <c r="C124" s="28" t="s">
        <v>182</v>
      </c>
      <c r="D124" s="28"/>
      <c r="E124" s="61">
        <v>0</v>
      </c>
      <c r="F124" s="15"/>
      <c r="G124" s="15"/>
      <c r="H124" s="15"/>
      <c r="I124" s="15"/>
      <c r="J124" s="15"/>
      <c r="K124" s="15"/>
      <c r="L124" s="15"/>
      <c r="M124" s="15"/>
      <c r="N124" s="2"/>
      <c r="O124" s="2"/>
    </row>
    <row r="125" spans="1:15">
      <c r="A125" s="2"/>
      <c r="B125" s="27">
        <v>110</v>
      </c>
      <c r="C125" s="28" t="s">
        <v>182</v>
      </c>
      <c r="D125" s="28"/>
      <c r="E125" s="61">
        <v>0</v>
      </c>
      <c r="F125" s="15"/>
      <c r="G125" s="15"/>
      <c r="H125" s="15"/>
      <c r="I125" s="15"/>
      <c r="J125" s="15"/>
      <c r="K125" s="15"/>
      <c r="L125" s="15"/>
      <c r="M125" s="15"/>
      <c r="N125" s="2"/>
      <c r="O125" s="2"/>
    </row>
    <row r="126" spans="1:15">
      <c r="A126" s="2"/>
      <c r="B126" s="27">
        <v>111</v>
      </c>
      <c r="C126" s="28" t="s">
        <v>25</v>
      </c>
      <c r="D126" s="28"/>
      <c r="E126" s="61">
        <v>0</v>
      </c>
      <c r="F126" s="15"/>
      <c r="G126" s="15"/>
      <c r="H126" s="15"/>
      <c r="I126" s="15"/>
      <c r="J126" s="15"/>
      <c r="K126" s="15"/>
      <c r="L126" s="15"/>
      <c r="M126" s="15"/>
      <c r="N126" s="2"/>
      <c r="O126" s="2"/>
    </row>
    <row r="127" spans="1:15">
      <c r="A127" s="2"/>
      <c r="B127" s="27">
        <v>112</v>
      </c>
      <c r="C127" s="28" t="s">
        <v>21</v>
      </c>
      <c r="D127" s="28" t="s">
        <v>43</v>
      </c>
      <c r="E127" s="61">
        <v>0</v>
      </c>
      <c r="F127" s="15"/>
      <c r="G127" s="15"/>
      <c r="H127" s="15"/>
      <c r="I127" s="15"/>
      <c r="J127" s="15"/>
      <c r="K127" s="15"/>
      <c r="L127" s="15"/>
      <c r="M127" s="15"/>
      <c r="N127" s="2"/>
      <c r="O127" s="2"/>
    </row>
    <row r="128" spans="1:15">
      <c r="A128" s="2"/>
      <c r="B128" s="27">
        <v>113</v>
      </c>
      <c r="C128" s="28" t="s">
        <v>182</v>
      </c>
      <c r="D128" s="28"/>
      <c r="E128" s="61">
        <v>0</v>
      </c>
      <c r="F128" s="15"/>
      <c r="G128" s="15"/>
      <c r="H128" s="15"/>
      <c r="I128" s="15"/>
      <c r="J128" s="15"/>
      <c r="K128" s="15"/>
      <c r="L128" s="15"/>
      <c r="M128" s="15"/>
      <c r="N128" s="2"/>
      <c r="O128" s="2"/>
    </row>
    <row r="129" spans="1:15">
      <c r="A129" s="2"/>
      <c r="B129" s="27"/>
      <c r="C129" s="28" t="s">
        <v>182</v>
      </c>
      <c r="D129" s="28"/>
      <c r="E129" s="61">
        <v>0</v>
      </c>
      <c r="F129" s="15"/>
      <c r="G129" s="15"/>
      <c r="H129" s="15"/>
      <c r="I129" s="15"/>
      <c r="J129" s="15"/>
      <c r="K129" s="15"/>
      <c r="L129" s="15"/>
      <c r="M129" s="15"/>
      <c r="N129" s="2"/>
      <c r="O129" s="2"/>
    </row>
    <row r="130" spans="1:15">
      <c r="A130" s="2"/>
      <c r="B130" s="27"/>
      <c r="C130" s="28" t="s">
        <v>182</v>
      </c>
      <c r="D130" s="28"/>
      <c r="E130" s="61">
        <v>0</v>
      </c>
      <c r="F130" s="15"/>
      <c r="G130" s="15"/>
      <c r="H130" s="15"/>
      <c r="I130" s="15"/>
      <c r="J130" s="15"/>
      <c r="K130" s="15"/>
      <c r="L130" s="15"/>
      <c r="M130" s="15"/>
      <c r="N130" s="2"/>
      <c r="O130" s="2"/>
    </row>
    <row r="131" spans="1:15" ht="17" thickBot="1">
      <c r="A131" s="2"/>
      <c r="B131" s="58"/>
      <c r="C131" s="59"/>
      <c r="D131" s="59"/>
      <c r="E131" s="60"/>
      <c r="F131" s="2"/>
      <c r="G131" s="2"/>
      <c r="H131" s="2"/>
      <c r="I131" s="2"/>
      <c r="J131" s="2"/>
      <c r="K131" s="2"/>
      <c r="L131" s="2"/>
      <c r="M131" s="2"/>
      <c r="N131" s="2"/>
      <c r="O131" s="2"/>
    </row>
    <row r="132" spans="1:15">
      <c r="A132" s="2"/>
      <c r="B132" s="2"/>
      <c r="C132" s="2"/>
      <c r="D132" s="2"/>
      <c r="E132" s="2"/>
      <c r="F132" s="2"/>
      <c r="G132" s="2"/>
      <c r="H132" s="2"/>
      <c r="I132" s="2"/>
      <c r="J132" s="2"/>
      <c r="K132" s="2"/>
      <c r="L132" s="2"/>
      <c r="M132" s="2"/>
      <c r="N132" s="2"/>
      <c r="O132" s="2"/>
    </row>
    <row r="133" spans="1:15">
      <c r="A133" s="2"/>
      <c r="B133" s="2"/>
      <c r="C133" s="2"/>
      <c r="D133" s="2"/>
      <c r="E133" s="2"/>
      <c r="F133" s="2"/>
      <c r="G133" s="2"/>
      <c r="H133" s="2"/>
      <c r="I133" s="2"/>
      <c r="J133" s="2"/>
      <c r="K133" s="2"/>
      <c r="L133" s="2"/>
      <c r="M133" s="2"/>
      <c r="N133" s="2"/>
      <c r="O133" s="2"/>
    </row>
    <row r="134" spans="1:15">
      <c r="A134" s="2"/>
      <c r="B134" s="2"/>
      <c r="C134" s="2"/>
      <c r="D134" s="2"/>
      <c r="E134" s="2"/>
      <c r="F134" s="2"/>
      <c r="G134" s="2"/>
      <c r="H134" s="2"/>
      <c r="I134" s="2"/>
      <c r="J134" s="2"/>
      <c r="K134" s="2"/>
      <c r="L134" s="2"/>
      <c r="M134" s="2"/>
      <c r="N134" s="2"/>
      <c r="O134" s="2"/>
    </row>
    <row r="135" spans="1:15">
      <c r="A135" s="2"/>
      <c r="B135" s="2"/>
      <c r="C135" s="2"/>
      <c r="D135" s="2"/>
      <c r="E135" s="2"/>
      <c r="F135" s="2"/>
      <c r="G135" s="2"/>
      <c r="H135" s="2"/>
      <c r="I135" s="2"/>
      <c r="J135" s="2"/>
      <c r="K135" s="2"/>
      <c r="L135" s="2"/>
      <c r="M135" s="2"/>
      <c r="N135" s="2"/>
      <c r="O135" s="2"/>
    </row>
  </sheetData>
  <mergeCells count="7">
    <mergeCell ref="R3:W7"/>
    <mergeCell ref="B1:M1"/>
    <mergeCell ref="B3:B7"/>
    <mergeCell ref="C3:E7"/>
    <mergeCell ref="F3:F7"/>
    <mergeCell ref="G3:M7"/>
    <mergeCell ref="Q3:Q7"/>
  </mergeCells>
  <dataValidations count="1">
    <dataValidation type="whole" allowBlank="1" showInputMessage="1" showErrorMessage="1" sqref="C45:C55 D9:D44" xr:uid="{00000000-0002-0000-0700-000000000000}">
      <formula1>1</formula1>
      <formula2>5</formula2>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9</vt:i4>
      </vt:variant>
    </vt:vector>
  </HeadingPairs>
  <TitlesOfParts>
    <vt:vector size="9" baseType="lpstr">
      <vt:lpstr>Begrüßung</vt:lpstr>
      <vt:lpstr>Rechner</vt:lpstr>
      <vt:lpstr>EBF-KJ</vt:lpstr>
      <vt:lpstr>FRT-KJ</vt:lpstr>
      <vt:lpstr>SKEI</vt:lpstr>
      <vt:lpstr>EBI</vt:lpstr>
      <vt:lpstr>EBSK</vt:lpstr>
      <vt:lpstr>FRKJ</vt:lpstr>
      <vt:lpstr>CBCL 6-18R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Henrik Genzel</dc:creator>
  <cp:lastModifiedBy>Henrik Genzel</cp:lastModifiedBy>
  <dcterms:created xsi:type="dcterms:W3CDTF">2021-11-25T14:41:53Z</dcterms:created>
  <dcterms:modified xsi:type="dcterms:W3CDTF">2021-12-18T10:56:09Z</dcterms:modified>
</cp:coreProperties>
</file>