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nv119\Desktop\"/>
    </mc:Choice>
  </mc:AlternateContent>
  <bookViews>
    <workbookView xWindow="0" yWindow="0" windowWidth="28800" windowHeight="14235" activeTab="7"/>
  </bookViews>
  <sheets>
    <sheet name="Anmerkungen" sheetId="10" r:id="rId1"/>
    <sheet name="EBF-KJ" sheetId="5" r:id="rId2"/>
    <sheet name="EBI " sheetId="4" r:id="rId3"/>
    <sheet name="EBSK" sheetId="1" r:id="rId4"/>
    <sheet name="EWU und SPEF" sheetId="9" r:id="rId5"/>
    <sheet name="FIT" sheetId="7" r:id="rId6"/>
    <sheet name="FRKJ" sheetId="8" r:id="rId7"/>
    <sheet name="FRT-KJ" sheetId="2" r:id="rId8"/>
    <sheet name="SKEI" sheetId="6"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8" l="1"/>
  <c r="H21" i="8"/>
  <c r="H22" i="8"/>
  <c r="H23" i="8"/>
  <c r="H24" i="8"/>
  <c r="H25" i="8"/>
  <c r="H26" i="8"/>
  <c r="H27" i="8"/>
  <c r="H28" i="8"/>
  <c r="H29" i="8"/>
  <c r="H43" i="8"/>
  <c r="H42" i="8"/>
  <c r="H41" i="8"/>
  <c r="H40" i="8"/>
  <c r="H39" i="8"/>
  <c r="H38" i="8"/>
  <c r="H37" i="8"/>
  <c r="H36" i="8"/>
  <c r="H35" i="8"/>
  <c r="H34" i="8"/>
  <c r="M13" i="8"/>
  <c r="M12" i="8"/>
  <c r="M11" i="8"/>
  <c r="M10" i="8"/>
  <c r="M9" i="8"/>
  <c r="M8" i="8"/>
  <c r="M7" i="8"/>
  <c r="M6" i="8"/>
  <c r="M5" i="8"/>
  <c r="M4" i="8"/>
  <c r="K13" i="8"/>
  <c r="K12" i="8"/>
  <c r="K11" i="8"/>
  <c r="K10" i="8"/>
  <c r="K9" i="8"/>
  <c r="K8" i="8"/>
  <c r="K7" i="8"/>
  <c r="K6" i="8"/>
  <c r="K5" i="8"/>
  <c r="K4" i="8"/>
  <c r="L58" i="5"/>
  <c r="D83" i="5"/>
  <c r="C8" i="6" l="1"/>
  <c r="G8" i="6" s="1"/>
  <c r="E8" i="6"/>
  <c r="C9" i="6"/>
  <c r="E9" i="6"/>
  <c r="G9" i="6" l="1"/>
  <c r="D84" i="5"/>
  <c r="D81" i="5"/>
  <c r="D80" i="5"/>
  <c r="D79" i="5"/>
  <c r="D78" i="5"/>
  <c r="D77" i="5"/>
  <c r="D75" i="5"/>
  <c r="D74" i="5"/>
  <c r="D73" i="5"/>
  <c r="C84" i="5"/>
  <c r="C83" i="5"/>
  <c r="C81" i="5"/>
  <c r="C80" i="5"/>
  <c r="C79" i="5"/>
  <c r="C78" i="5"/>
  <c r="C77" i="5"/>
  <c r="C75" i="5"/>
  <c r="C74" i="5"/>
  <c r="C73" i="5"/>
  <c r="D69" i="5"/>
  <c r="D68" i="5"/>
  <c r="C69" i="5"/>
  <c r="C68" i="5"/>
  <c r="D66" i="5"/>
  <c r="D65" i="5"/>
  <c r="D64" i="5"/>
  <c r="D63" i="5"/>
  <c r="D62" i="5"/>
  <c r="C66" i="5"/>
  <c r="C65" i="5"/>
  <c r="C64" i="5"/>
  <c r="C63" i="5"/>
  <c r="C62" i="5"/>
  <c r="D60" i="5"/>
  <c r="D59" i="5"/>
  <c r="D58" i="5"/>
  <c r="C60" i="5"/>
  <c r="C59" i="5"/>
  <c r="C58" i="5"/>
  <c r="N69" i="5"/>
  <c r="L69" i="5"/>
  <c r="N68" i="5"/>
  <c r="L68" i="5"/>
  <c r="N66" i="5"/>
  <c r="L66" i="5"/>
  <c r="N65" i="5"/>
  <c r="L65" i="5"/>
  <c r="N64" i="5"/>
  <c r="L64" i="5"/>
  <c r="N63" i="5"/>
  <c r="L63" i="5"/>
  <c r="N62" i="5"/>
  <c r="L62" i="5"/>
  <c r="N60" i="5"/>
  <c r="L60" i="5"/>
  <c r="N59" i="5"/>
  <c r="L59" i="5"/>
  <c r="N58" i="5"/>
  <c r="D51" i="5"/>
  <c r="D50" i="5"/>
  <c r="D49" i="5"/>
  <c r="D48" i="5"/>
  <c r="D47" i="5"/>
  <c r="D45" i="5"/>
  <c r="D44" i="5"/>
  <c r="D43" i="5"/>
  <c r="C51" i="5"/>
  <c r="C50" i="5"/>
  <c r="C49" i="5"/>
  <c r="C48" i="5"/>
  <c r="C47" i="5"/>
  <c r="C45" i="5"/>
  <c r="C44" i="5"/>
  <c r="C43" i="5"/>
  <c r="I5" i="5"/>
  <c r="I6" i="5"/>
  <c r="I7" i="5"/>
  <c r="I9" i="5"/>
  <c r="I10" i="5"/>
  <c r="I11" i="5"/>
  <c r="I12" i="5"/>
  <c r="I13" i="5"/>
  <c r="I15" i="5"/>
  <c r="I16" i="5"/>
  <c r="C28" i="5"/>
  <c r="L28" i="5"/>
  <c r="N28" i="5"/>
  <c r="D28" i="5" s="1"/>
  <c r="C29" i="5"/>
  <c r="L29" i="5"/>
  <c r="N29" i="5"/>
  <c r="D29" i="5" s="1"/>
  <c r="C30" i="5"/>
  <c r="L30" i="5"/>
  <c r="N30" i="5"/>
  <c r="D30" i="5" s="1"/>
  <c r="C32" i="5"/>
  <c r="L32" i="5"/>
  <c r="N32" i="5"/>
  <c r="D32" i="5" s="1"/>
  <c r="C33" i="5"/>
  <c r="L33" i="5"/>
  <c r="N33" i="5"/>
  <c r="D33" i="5" s="1"/>
  <c r="C34" i="5"/>
  <c r="L34" i="5"/>
  <c r="N34" i="5"/>
  <c r="D34" i="5" s="1"/>
  <c r="C35" i="5"/>
  <c r="L35" i="5"/>
  <c r="N35" i="5"/>
  <c r="D35" i="5" s="1"/>
  <c r="C36" i="5"/>
  <c r="L36" i="5"/>
  <c r="N36" i="5"/>
  <c r="D36" i="5" s="1"/>
  <c r="C38" i="5"/>
  <c r="L38" i="5"/>
  <c r="N38" i="5"/>
  <c r="D38" i="5" s="1"/>
  <c r="C39" i="5"/>
  <c r="L39" i="5"/>
  <c r="N39" i="5"/>
  <c r="D39" i="5" s="1"/>
  <c r="C53" i="5"/>
  <c r="C54" i="5"/>
  <c r="D54" i="5"/>
  <c r="F25" i="4"/>
  <c r="F24" i="4"/>
  <c r="F23" i="4"/>
  <c r="F20" i="4"/>
  <c r="F19" i="4"/>
  <c r="F18" i="4"/>
  <c r="F3" i="4"/>
  <c r="F4" i="4"/>
  <c r="F5" i="4"/>
  <c r="F6" i="4"/>
  <c r="F7" i="4"/>
  <c r="F8" i="4"/>
  <c r="F9" i="4"/>
  <c r="F10" i="4"/>
  <c r="F11" i="4"/>
  <c r="F12" i="4"/>
  <c r="F13" i="4"/>
  <c r="F14" i="4"/>
  <c r="F15" i="4"/>
  <c r="D53" i="5" l="1"/>
  <c r="L22" i="2" l="1"/>
  <c r="M22" i="2" s="1"/>
  <c r="F22" i="2" s="1"/>
  <c r="L21" i="2"/>
  <c r="M21" i="2" s="1"/>
  <c r="F21" i="2" s="1"/>
  <c r="L20" i="2"/>
  <c r="M20" i="2" s="1"/>
  <c r="F20" i="2" s="1"/>
  <c r="L18" i="2"/>
  <c r="M18" i="2" s="1"/>
  <c r="F18" i="2" s="1"/>
  <c r="L17" i="2"/>
  <c r="M17" i="2" s="1"/>
  <c r="F17" i="2" s="1"/>
  <c r="L16" i="2"/>
  <c r="M16" i="2" s="1"/>
  <c r="F16" i="2" s="1"/>
  <c r="M9" i="2"/>
  <c r="F9" i="2" s="1"/>
  <c r="M7" i="2"/>
  <c r="F7" i="2" s="1"/>
  <c r="L9" i="2"/>
  <c r="L8" i="2"/>
  <c r="M8" i="2" s="1"/>
  <c r="F8" i="2" s="1"/>
  <c r="L7" i="2"/>
  <c r="L5" i="2"/>
  <c r="M5" i="2" s="1"/>
  <c r="F5" i="2" s="1"/>
  <c r="L4" i="2"/>
  <c r="M4" i="2" s="1"/>
  <c r="F4" i="2" s="1"/>
  <c r="L3" i="2"/>
  <c r="M3" i="2" s="1"/>
  <c r="F3" i="2" s="1"/>
  <c r="F6" i="1" l="1"/>
  <c r="F19" i="1" l="1"/>
  <c r="F15" i="1"/>
  <c r="F10" i="1"/>
</calcChain>
</file>

<file path=xl/sharedStrings.xml><?xml version="1.0" encoding="utf-8"?>
<sst xmlns="http://schemas.openxmlformats.org/spreadsheetml/2006/main" count="293" uniqueCount="161">
  <si>
    <t>EBSK</t>
  </si>
  <si>
    <t>EBI</t>
  </si>
  <si>
    <t>B-Wert für Belastung in die rote Zelle eingeben:</t>
  </si>
  <si>
    <t>20%-Niveau &gt; 0,82</t>
  </si>
  <si>
    <t>10%-Niveau &gt; 1,28</t>
  </si>
  <si>
    <t>5%-Niveau &gt; 1,64</t>
  </si>
  <si>
    <t>1%-Niveau &gt; 2,38</t>
  </si>
  <si>
    <t>0,1%-Niveau &gt; 3,13</t>
  </si>
  <si>
    <t>T-Wert für Belastung (normale bzw. belastete Stichprobe) in die blaue Zelle eintragen:</t>
  </si>
  <si>
    <t>EBSK-T-Wert Mutter in Blaue Zelle eintragen</t>
  </si>
  <si>
    <t>EBSK-T-Wert-Vater in rote Zelle eintragen</t>
  </si>
  <si>
    <t>20%-Niveau &gt; 5,52</t>
  </si>
  <si>
    <t>10%-Niveau &gt; 7,07</t>
  </si>
  <si>
    <t>5%-Niveau &gt; 8,45</t>
  </si>
  <si>
    <t>1%-Niveau &gt; 11,08</t>
  </si>
  <si>
    <t>0,1%-Niveau &gt; 14,28</t>
  </si>
  <si>
    <t>Hyperaktivität</t>
  </si>
  <si>
    <t>Ablenkbarkeit</t>
  </si>
  <si>
    <t>Stimmung</t>
  </si>
  <si>
    <t xml:space="preserve">Akzeptierbarkeit </t>
  </si>
  <si>
    <t>Anforderung</t>
  </si>
  <si>
    <t>Anpassungsfähigkeit</t>
  </si>
  <si>
    <t>Elterliche Bindung</t>
  </si>
  <si>
    <t>Soziale Isolation</t>
  </si>
  <si>
    <t>Elterliche Kompetenz</t>
  </si>
  <si>
    <t>Depression</t>
  </si>
  <si>
    <t>Gesundheit</t>
  </si>
  <si>
    <t>Persönliche Einschränkung</t>
  </si>
  <si>
    <t>Partnerbeziehung</t>
  </si>
  <si>
    <t>Gesamtskala: Erleben des kindliches Verhaltens</t>
  </si>
  <si>
    <t>Gesamtskala: Eigenes Elternerleben</t>
  </si>
  <si>
    <t>Gesamtskala (alle Dimensionen)</t>
  </si>
  <si>
    <t xml:space="preserve">Stanine in blaue Kästen eintragen: </t>
  </si>
  <si>
    <t>T-Wert in Rote Kästchen eintragen</t>
  </si>
  <si>
    <t>1%-Niveau &lt; -2,38</t>
  </si>
  <si>
    <t>20%-Niveau &lt; -0,82</t>
  </si>
  <si>
    <t>10%-Niveau &lt; -1,28</t>
  </si>
  <si>
    <t>5%-Niveau &lt; -1,64</t>
  </si>
  <si>
    <t>0,1%-Niveau &lt; -3,13</t>
  </si>
  <si>
    <t>Irrtumsniveau:</t>
  </si>
  <si>
    <t>EBF-KJ</t>
  </si>
  <si>
    <t>Kohäsion (emotionale Unterstützung + Nähe)</t>
  </si>
  <si>
    <t>Identifikation</t>
  </si>
  <si>
    <t>Autonomie</t>
  </si>
  <si>
    <t>Konflikte</t>
  </si>
  <si>
    <t>Bestrafung</t>
  </si>
  <si>
    <t>Ablehnung</t>
  </si>
  <si>
    <t>Emot. Vereinnahmung</t>
  </si>
  <si>
    <t>Überprotektion</t>
  </si>
  <si>
    <t>Hilfe (für die Eltern)</t>
  </si>
  <si>
    <t>Beziehungsqualität</t>
  </si>
  <si>
    <t>&gt;3,31 =0,1 % Irrtumswahrscheinlichkeit</t>
  </si>
  <si>
    <t>&gt;1,96 = 5% Irrtumswahrscheinlichkeit</t>
  </si>
  <si>
    <t>&gt;1,64 =10% Irrtumswahrscheinlichkeit</t>
  </si>
  <si>
    <t>&gt;1,28 =10% Irrtumswahrscheinlichkeit</t>
  </si>
  <si>
    <t>&gt;1,64 = 5% Irrtumswahrscheinlichkeit</t>
  </si>
  <si>
    <t>&gt;2,38 = 1% Irrtumswahrscheinlichkeit</t>
  </si>
  <si>
    <t>&gt;3,13=0,1 % Irrtumswahrscheinlichkeit</t>
  </si>
  <si>
    <t>&lt;-1,28 =10% Irrtumswahrscheinlichkeit</t>
  </si>
  <si>
    <t>&lt;-1,64 = 5% Irrtumswahrscheinlichkeit</t>
  </si>
  <si>
    <t>&lt;-2,38 = 1% Irrtumswahrscheinlichkeit</t>
  </si>
  <si>
    <t>&lt;-3,13=0,1 % Irrtumswahrscheinlichkeit</t>
  </si>
  <si>
    <t>Sind EBSK-T-Werte von zwei Eltern unterschiedlich?</t>
  </si>
  <si>
    <t>Achtung:</t>
  </si>
  <si>
    <t>Nicht die Reliabilitäten der verschiedenen Altersgruppen</t>
  </si>
  <si>
    <t>Warum? Weil ich keine Lust habe hier dreimal die gleiche Tabelle zu erstellen und weil die Patientenstichprobe doch auch nicht verkehrt ist…</t>
  </si>
  <si>
    <t>Achtung nur für Mütter mit Kindern von 1-6 Jahren</t>
  </si>
  <si>
    <t>FRT-KJ</t>
  </si>
  <si>
    <t>Mutter</t>
  </si>
  <si>
    <t>Vater</t>
  </si>
  <si>
    <t>Gesamt Positiv</t>
  </si>
  <si>
    <t>Gesamt Negativ</t>
  </si>
  <si>
    <t>Positiv Out</t>
  </si>
  <si>
    <t>Positiv In</t>
  </si>
  <si>
    <t>Negativ Out</t>
  </si>
  <si>
    <t>Negtiv In</t>
  </si>
  <si>
    <t>&gt;2,58 = 1% Irrtumswahrscheinlichkeit</t>
  </si>
  <si>
    <t xml:space="preserve">SKEI </t>
  </si>
  <si>
    <t>PET</t>
  </si>
  <si>
    <t>NBA</t>
  </si>
  <si>
    <t>PET Mutter</t>
  </si>
  <si>
    <t>NBA Mutter</t>
  </si>
  <si>
    <t>PET Vater</t>
  </si>
  <si>
    <t>Z-Tranformation aktiviert</t>
  </si>
  <si>
    <t>NBA Vater</t>
  </si>
  <si>
    <t xml:space="preserve">Konfidenzintervalle ist der T Wert wirklich über 60 (kann man diskutiern) </t>
  </si>
  <si>
    <t xml:space="preserve">Konfidenzintervalle ist der T Wert wirklich unter 40 (kann man diskutiern) </t>
  </si>
  <si>
    <t xml:space="preserve">Im Testmanual werden an sich Daumenregeln angeboten, wann welche Korrelation wie bewertet werden sollte. </t>
  </si>
  <si>
    <r>
      <t xml:space="preserve">Hommers, W. (2019). Methodenkritische Testanwendung in der familienrechtspsychologischen Begutachtung: Konsequenzen aus den Föderativen Qualitätsstandards. </t>
    </r>
    <r>
      <rPr>
        <i/>
        <sz val="11"/>
        <color theme="1"/>
        <rFont val="Calibri"/>
        <family val="2"/>
        <scheme val="minor"/>
      </rPr>
      <t xml:space="preserve"> Praxis der Rechtspsychologie, 29(1)</t>
    </r>
    <r>
      <rPr>
        <sz val="11"/>
        <color theme="1"/>
        <rFont val="Calibri"/>
        <family val="2"/>
        <scheme val="minor"/>
      </rPr>
      <t>, S.117-138.</t>
    </r>
  </si>
  <si>
    <t>Er kommt zu dem Schluss, dass letztlich der FIT nochmal neu überarbeitet werden muss. Spricht von "zahlreichen Mängeln" in der Normierung des FIT</t>
  </si>
  <si>
    <t xml:space="preserve">Abwarten, wann eine neue Normierung vorliegt. </t>
  </si>
  <si>
    <t>Empathie</t>
  </si>
  <si>
    <t>Selbstwirksamkeit</t>
  </si>
  <si>
    <t>Selbstwertschätzung</t>
  </si>
  <si>
    <t>Kohärenzsinn</t>
  </si>
  <si>
    <t>Optimismus</t>
  </si>
  <si>
    <t>Selbstkontrolle</t>
  </si>
  <si>
    <t>Elterliche Unterstützung</t>
  </si>
  <si>
    <t>Autoritativer Erziehungsstil</t>
  </si>
  <si>
    <t>Integration Peergroup</t>
  </si>
  <si>
    <t>Schulische Integration</t>
  </si>
  <si>
    <t xml:space="preserve">Retest-Reliabilität nach 3 Monaten </t>
  </si>
  <si>
    <t xml:space="preserve">Stanines hier in die blaue Spalte eintragen </t>
  </si>
  <si>
    <t>Standardmessfehler</t>
  </si>
  <si>
    <t>Wurzel aus 1 minus rtt</t>
  </si>
  <si>
    <t>&lt;-0,82= 20% Niveau Irrtumswahrscheinlichkeit</t>
  </si>
  <si>
    <t>&gt;0,82= 20% Niveau Irrtumswahrscheinlichkeit</t>
  </si>
  <si>
    <t>&gt;1,28 = 20% Niveau Irrtumswahrscheinlichkeit</t>
  </si>
  <si>
    <t xml:space="preserve">Dort werden die kritischen Differenzwerte in den Tabellen im Anhang sogar mal direkt angegeben. Praktisch nicht? Es handelt sich bei den beiden Tests um die Tabellen A -2 und A -3 auf den Seiten 101 und 102 des Testmanuals. </t>
  </si>
  <si>
    <t xml:space="preserve">Liebe/r Anwender,
bevor sie die Tabellen hier verwenden. Ein paar Anmerkungen:
Die Tabellen sind zunächst nur für den Eigengebrauch entwickelt gewesen. Aufgrund der Nachfrage im Kollegen und Kolleginnenkreis haben wir beschlossen, das als Tool online für alle nutzbar zu stellen. Wenn Sie Fragen zur Nutzung, Feedback, Verbesserungsvorschläge, Wünsche haben oder Rechner für weitere Testverfahren wünschen, schreiben Sie uns gerne hier über diese homepage. Wir freuen uns über die Kommunikation mit Ihnen.
Jedes psychologische Testverfahren hängt in seiner Güte immer auch von der jeweiligen Normstichprobe ab, daher würden wir uns freuen, wenn sie die von ihnen erhobenen Daten unserem Projekt „Sinnvolle Referenzstichproben“ zukommen lassen würden. 
Unser Ziel ist es, Stichproben von Menschen(Kindern) zu erheben, welche in der Situation stehen, dass sie psychologisch für eine familiengerichtliche Fragestellung begutachtet werden. Wir gehen davon aus, dass dies eine spezielle Population darstellt, die nicht mit der Normalbevölkerung einfach so verglichen werden kann. Wenn Sie Interesse am Mitwirken in diesem Projekt haben, wenden sie sich gerne an: alexander.bodansky@uni-hamburg.de
Fehler, die hier gemacht werden, werden nicht von uns verantwortet. Wenn sie welche bemerken, würden wir uns über Rückmeldung diesbezüglich sehr freuen, dann verbessern wir das.
Und nun viel Freude bei der Verwendung.
Alexander Bodansky
</t>
  </si>
  <si>
    <t xml:space="preserve">Fragestellung: Ist der T-Wert zwischen den Erwachsenen unterschiedlich  </t>
  </si>
  <si>
    <t>In rot  die T-Werte Mutter eintragen</t>
  </si>
  <si>
    <t>In blau die T-Werte des Vaters eintragen</t>
  </si>
  <si>
    <t>Als Reliabilität wird die Re-Testrealiabilität der Patientenstichprobe verwendet.</t>
  </si>
  <si>
    <t xml:space="preserve">Konfidenzintervalle ist der T Wert wirklich über 65 (ist auffällig) </t>
  </si>
  <si>
    <t xml:space="preserve">Konfidenzintervalle ist der T Wert wirklich unter 35 (ist auffällig) </t>
  </si>
  <si>
    <t>Berechnung des Messfehlers der jeweiligen Skala</t>
  </si>
  <si>
    <t>Hier größer:</t>
  </si>
  <si>
    <t>Hier kleiner:</t>
  </si>
  <si>
    <t>Berechnung des Messfehlers der jeweiligen Skala (das Gleiche wie oben)</t>
  </si>
  <si>
    <t xml:space="preserve">Konfidenzintervalle ist der Wert wirklich über Stanine 7 (auffällig) </t>
  </si>
  <si>
    <t>Hier habe ich die allgemeine Re-Testrealiabilität zu dem jeweiligen Bereich genommen, es gibt kein Daten für die einzelnen Skalen dazu im Handbuch</t>
  </si>
  <si>
    <t xml:space="preserve">Konfidenzintervalle ist der T Wert wirklich über 65 (auffällig) </t>
  </si>
  <si>
    <t xml:space="preserve">Konfidenzintervalle ist der T Wert wirklich unter 35 (auffällig) </t>
  </si>
  <si>
    <t>Achtung! Vorzeichenwechsel, muss KLEINER sein</t>
  </si>
  <si>
    <t>Konfidenzintervalle für die Frage, ob jemand wirklich so belastet ist. Dies wird einseitig gestestet sagt Hommers (2019)</t>
  </si>
  <si>
    <t>Vorzeichen in der gelben Zelle ignorieren. Das hängt halt davon ab, wer von beiden im Test besser abschneidet.</t>
  </si>
  <si>
    <t xml:space="preserve">Letztlich daher schlicht Vorsicht bei diesem Test: Überinterpreationen vermeiden, auf Mängel in der Normierung in Bezug auf Hommers (2019) hinweisen und erklären das Verfahren eher explorativ/deskriptiv als interferenzstatistisch zu verwenden. </t>
  </si>
  <si>
    <t>Hommers (2019) sagt dazu jedoch, dass diese Daumenregeln im Manual nicht exakt sind.  Und er hat natürlich recht.</t>
  </si>
  <si>
    <t>Der Test selbst ist jedoch meiner Meinung nach super!</t>
  </si>
  <si>
    <t>Also nicht von wirklichen Unterschieden sprechen, welche mit einem Irrtumsniveau abgesichert sind, sondern eine deskriptive  Auswertung betreiben.</t>
  </si>
  <si>
    <t xml:space="preserve">Die Stichprobe ist jedoch auch so alt und unpassend für familiengerichtliche Fragestellungen, dass ich eine Auswertung vor deren Hintergrund kaum mehr rechtfertigen wollen würde. Daher keine Tabelle hier von mir. </t>
  </si>
  <si>
    <t>Den Wert in der gelben Zelle mit den Kennwerten vergleichen, um das Irrtumsniveau zu bestimmmen, mit dem der Cutoffwert von 207  überschritten wird.</t>
  </si>
  <si>
    <t>Den Wert in der gelben Zelle mit den Kennwerten vergleichen, um das Irrtumsniveau zu bestimmmen, ob der Mensch "sicher" eine SD über dem Schnitt liegt (Also T-Wert sicher größer 60)</t>
  </si>
  <si>
    <t>Den Wert in der gelben Zelle mit den Kennwerten vergleichen, um das Irrtumsniveau zu bestimmmen, ob der Mensch "sicher" zwei SD über dem Schnitt liegt (Also T-Wert sicher größer 70)</t>
  </si>
  <si>
    <t>Den Wert in den jeweiligen gelben Zellen mit den Kennwerten hier oben vergleichen, um das Irrtumsniveau zu bestimmen, mit dem der Wert sicher über 7 liegt.</t>
  </si>
  <si>
    <t>Muss hier nicht nochmal eingetragen werden, die Werte von oben werden verwendet.</t>
  </si>
  <si>
    <t>Den Wert in der gelben Zelle mit den Kennwerten vergleichen, um das Irrtumsniveau zu bestimmmen.</t>
  </si>
  <si>
    <t>Rechenschritte (nicht wichtig für die Auswertung)</t>
  </si>
  <si>
    <t>Vorzeichen in den gelben Feldern ignorieren, das hängt halt davon ab, wer beliebter von beiden ist, Mama oder Papa, ist die Zahl größer als …</t>
  </si>
  <si>
    <r>
      <rPr>
        <b/>
        <sz val="14"/>
        <color theme="1"/>
        <rFont val="Calibri"/>
        <family val="2"/>
        <scheme val="minor"/>
      </rPr>
      <t xml:space="preserve">Vorzeichen in den gelben Feldern ignorieren, das hängt halt davon ab, wer beliebter von beiden ist, Mama oder Papa, ist die Zahl größer als </t>
    </r>
    <r>
      <rPr>
        <sz val="11"/>
        <color theme="1"/>
        <rFont val="Calibri"/>
        <family val="2"/>
        <scheme val="minor"/>
      </rPr>
      <t>…</t>
    </r>
  </si>
  <si>
    <t xml:space="preserve">Den Wert in den gelben Feldern mit den Kennwerten vergleichen, um die Irrtumswahrscheinlichkeit zu bestimmen. </t>
  </si>
  <si>
    <t xml:space="preserve">Es gibt für dieses Testverfahren nur Cronbachs Alpha als Reliabilitätsschätzer </t>
  </si>
  <si>
    <r>
      <t xml:space="preserve">Frage: Unterscheiden sich die Einfachscores Werte von Mutter und Vater bei </t>
    </r>
    <r>
      <rPr>
        <b/>
        <u/>
        <sz val="16"/>
        <rFont val="Calibri"/>
        <family val="2"/>
        <scheme val="minor"/>
      </rPr>
      <t>Kindern (nur allgmein, weil die Werte für die Kinder in Tabelle 11 des Manuals offensichtlich bei den Vätern falsch sind)</t>
    </r>
  </si>
  <si>
    <t>Ansonsten bietet der SKEI ja ohnehin den praktischen Mehrwert, Differenzscores zwischen den Eltern zu ermitteln. KLASSE!</t>
  </si>
  <si>
    <t>Einfachscores bitte hier eintragen</t>
  </si>
  <si>
    <t>Einfachscores hier eintragen</t>
  </si>
  <si>
    <t xml:space="preserve">Wenn jemand das gerne auch für den Gesamtscore (PET+NBA) haben wollen würde: Mache ich nicht, denn diese Skala finde ich inhaltlich so problematisch, dass ich sie bei der Auswertung herauslasse. </t>
  </si>
  <si>
    <t>Die Einfachscores werden nun z-transformiert, um sie vergleichbar zu bekommen.</t>
  </si>
  <si>
    <t xml:space="preserve">Den Wert in den gelben Feldern mit den Kennwerten vergleichen, um die Irrtumswahrscheinlichkeit zu bestimmen, mit der die Werte in den Skalen PET und NBA sich zwischen Mutter und Vater unterscheiden.  </t>
  </si>
  <si>
    <t>Vorzeichen in den gelben Kästen ist egal, das hängt halt davon ab, wer mehr hat. Mama oder Papa, wichtig ist, ob die Zahl größer ist als…</t>
  </si>
  <si>
    <t>Den Wert in der gelben Zelle mit den Kennwerten vergleichen.</t>
  </si>
  <si>
    <t>Vorzeichen in den gelben Feldern ignorieren, das hängt halt davon ab, wer beliebter von beiden ist. Ist die Zahl größer als die Kennwerte, dann haben sie die entsprechende Irrtumswahrschienlichkeit…</t>
  </si>
  <si>
    <t>Bei den unteren Tabellen wird der T-Wert, den Sie oben eingetragen haben, verrechnet. Sie müssen dann nur prüfen, ob der jeweilige Wert größer bzw. kleiner als der jeweilige Kennwert zum Irrtumsniveau ist.</t>
  </si>
  <si>
    <r>
      <t xml:space="preserve">Frage: Unterscheiden sich die Stanine-Werte von Mutter und Vater bei </t>
    </r>
    <r>
      <rPr>
        <b/>
        <u/>
        <sz val="16"/>
        <rFont val="Calibri"/>
        <family val="2"/>
        <scheme val="minor"/>
      </rPr>
      <t>Kindern</t>
    </r>
  </si>
  <si>
    <r>
      <t xml:space="preserve">Frage: Unterscheiden sich die Stanine-Werte von Mutter und Vater bei </t>
    </r>
    <r>
      <rPr>
        <b/>
        <u/>
        <sz val="16"/>
        <rFont val="Calibri"/>
        <family val="2"/>
        <scheme val="minor"/>
      </rPr>
      <t xml:space="preserve">Jugendlichen  </t>
    </r>
  </si>
  <si>
    <t>ACHTUNG hier kleiner</t>
  </si>
  <si>
    <t>Ist der Wert tatsächlich über 7 (=auffällig)?</t>
  </si>
  <si>
    <t>Ist der Wert tatsächlich kleiner 3 (=auffällig)?</t>
  </si>
  <si>
    <r>
      <rPr>
        <b/>
        <u/>
        <sz val="14"/>
        <color theme="1"/>
        <rFont val="Calibri"/>
        <family val="2"/>
        <scheme val="minor"/>
      </rPr>
      <t>Stanines</t>
    </r>
    <r>
      <rPr>
        <b/>
        <sz val="14"/>
        <color theme="1"/>
        <rFont val="Calibri"/>
        <family val="2"/>
        <scheme val="minor"/>
      </rPr>
      <t xml:space="preserve"> bitte hier eintragen</t>
    </r>
  </si>
  <si>
    <r>
      <rPr>
        <b/>
        <u/>
        <sz val="14"/>
        <color theme="1"/>
        <rFont val="Calibri"/>
        <family val="2"/>
        <scheme val="minor"/>
      </rPr>
      <t>Stanines</t>
    </r>
    <r>
      <rPr>
        <b/>
        <sz val="14"/>
        <color theme="1"/>
        <rFont val="Calibri"/>
        <family val="2"/>
        <scheme val="minor"/>
      </rPr>
      <t xml:space="preserve"> bitte hier in eintragen</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</si>
</sst>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sz val="24"/>
      <color theme="1"/>
      <name val="Calibri"/>
      <family val="2"/>
      <scheme val="minor"/>
    </font>
    <font>
      <b/>
      <sz val="14"/>
      <color theme="1"/>
      <name val="Calibri"/>
      <family val="2"/>
      <scheme val="minor"/>
    </font>
    <font>
      <sz val="11"/>
      <color rgb="FF006100"/>
      <name val="Calibri"/>
      <family val="2"/>
      <scheme val="minor"/>
    </font>
    <font>
      <sz val="11"/>
      <name val="Calibri"/>
      <family val="2"/>
      <scheme val="minor"/>
    </font>
    <font>
      <sz val="16"/>
      <name val="Calibri"/>
      <family val="2"/>
      <scheme val="minor"/>
    </font>
    <font>
      <sz val="12"/>
      <color theme="1"/>
      <name val="Times New Roman"/>
      <family val="1"/>
    </font>
    <font>
      <sz val="12"/>
      <name val="Calibri"/>
      <family val="2"/>
      <scheme val="minor"/>
    </font>
    <font>
      <b/>
      <sz val="14"/>
      <name val="Calibri"/>
      <family val="2"/>
      <scheme val="minor"/>
    </font>
    <font>
      <b/>
      <sz val="16"/>
      <name val="Calibri"/>
      <family val="2"/>
      <scheme val="minor"/>
    </font>
    <font>
      <b/>
      <sz val="16"/>
      <color theme="1"/>
      <name val="Calibri"/>
      <family val="2"/>
      <scheme val="minor"/>
    </font>
    <font>
      <sz val="26"/>
      <color theme="1"/>
      <name val="Calibri"/>
      <family val="2"/>
      <scheme val="minor"/>
    </font>
    <font>
      <b/>
      <u/>
      <sz val="16"/>
      <name val="Calibri"/>
      <family val="2"/>
      <scheme val="minor"/>
    </font>
    <font>
      <i/>
      <sz val="11"/>
      <color theme="1"/>
      <name val="Calibri"/>
      <family val="2"/>
      <scheme val="minor"/>
    </font>
    <font>
      <sz val="22"/>
      <color theme="1"/>
      <name val="Calibri"/>
      <family val="2"/>
      <scheme val="minor"/>
    </font>
    <font>
      <sz val="16"/>
      <color theme="1"/>
      <name val="Calibri"/>
      <family val="2"/>
      <scheme val="minor"/>
    </font>
    <font>
      <b/>
      <u/>
      <sz val="14"/>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C6EFCE"/>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5" borderId="0" applyNumberFormat="0" applyBorder="0" applyAlignment="0" applyProtection="0"/>
  </cellStyleXfs>
  <cellXfs count="62">
    <xf numFmtId="0" fontId="0" fillId="0" borderId="0" xfId="0"/>
    <xf numFmtId="0" fontId="0" fillId="2" borderId="1" xfId="0" applyFill="1" applyBorder="1"/>
    <xf numFmtId="0" fontId="4" fillId="2" borderId="1" xfId="0" applyFont="1" applyFill="1" applyBorder="1"/>
    <xf numFmtId="0" fontId="0" fillId="0" borderId="1" xfId="0" applyBorder="1"/>
    <xf numFmtId="0" fontId="3" fillId="2" borderId="1" xfId="0" applyFont="1" applyFill="1" applyBorder="1"/>
    <xf numFmtId="0" fontId="0" fillId="3" borderId="1" xfId="0" applyFill="1" applyBorder="1"/>
    <xf numFmtId="0" fontId="0" fillId="4" borderId="1" xfId="0" applyFill="1" applyBorder="1"/>
    <xf numFmtId="0" fontId="6" fillId="5" borderId="1" xfId="1" applyBorder="1"/>
    <xf numFmtId="0" fontId="3" fillId="2" borderId="2" xfId="0" applyFont="1" applyFill="1" applyBorder="1"/>
    <xf numFmtId="0" fontId="0" fillId="2" borderId="2" xfId="0" applyFill="1" applyBorder="1"/>
    <xf numFmtId="0" fontId="2" fillId="2" borderId="2" xfId="0" applyFont="1" applyFill="1" applyBorder="1"/>
    <xf numFmtId="0" fontId="7" fillId="5" borderId="1" xfId="1" applyFont="1" applyBorder="1" applyAlignment="1">
      <alignment horizontal="left" vertical="center" wrapText="1"/>
    </xf>
    <xf numFmtId="0" fontId="7" fillId="5" borderId="1" xfId="1" applyFont="1" applyBorder="1"/>
    <xf numFmtId="0" fontId="7" fillId="4" borderId="1" xfId="1" applyFont="1" applyFill="1" applyBorder="1"/>
    <xf numFmtId="0" fontId="7" fillId="3" borderId="1" xfId="1" applyFont="1" applyFill="1" applyBorder="1"/>
    <xf numFmtId="0" fontId="9" fillId="0" borderId="1" xfId="0" applyFont="1" applyBorder="1" applyAlignment="1">
      <alignment vertical="center" wrapText="1"/>
    </xf>
    <xf numFmtId="0" fontId="10" fillId="3" borderId="1" xfId="0" applyFont="1" applyFill="1" applyBorder="1"/>
    <xf numFmtId="0" fontId="1" fillId="3" borderId="1" xfId="0" applyFont="1" applyFill="1" applyBorder="1"/>
    <xf numFmtId="0" fontId="0" fillId="7" borderId="1" xfId="0" applyFill="1" applyBorder="1"/>
    <xf numFmtId="0" fontId="0" fillId="9" borderId="1" xfId="0" applyFill="1" applyBorder="1"/>
    <xf numFmtId="0" fontId="0" fillId="6" borderId="0" xfId="0" applyFill="1"/>
    <xf numFmtId="0" fontId="0" fillId="8" borderId="0" xfId="0" applyFill="1"/>
    <xf numFmtId="0" fontId="0" fillId="0" borderId="0" xfId="0" applyBorder="1"/>
    <xf numFmtId="0" fontId="0" fillId="10" borderId="1" xfId="0" applyFill="1" applyBorder="1"/>
    <xf numFmtId="0" fontId="7" fillId="10" borderId="1" xfId="1" applyFont="1" applyFill="1" applyBorder="1"/>
    <xf numFmtId="0" fontId="5" fillId="2" borderId="1" xfId="0" applyFont="1" applyFill="1" applyBorder="1"/>
    <xf numFmtId="0" fontId="5" fillId="2" borderId="2" xfId="0" applyFont="1" applyFill="1" applyBorder="1"/>
    <xf numFmtId="0" fontId="11" fillId="5" borderId="2" xfId="1" applyFont="1" applyBorder="1"/>
    <xf numFmtId="0" fontId="11" fillId="9" borderId="2" xfId="1" applyFont="1" applyFill="1" applyBorder="1"/>
    <xf numFmtId="0" fontId="13" fillId="0" borderId="0" xfId="0" applyFont="1"/>
    <xf numFmtId="0" fontId="5" fillId="0" borderId="0" xfId="0" applyFont="1"/>
    <xf numFmtId="0" fontId="14" fillId="2" borderId="2" xfId="0" applyFont="1" applyFill="1" applyBorder="1"/>
    <xf numFmtId="0" fontId="14" fillId="2" borderId="1" xfId="0" applyFont="1" applyFill="1" applyBorder="1"/>
    <xf numFmtId="0" fontId="1" fillId="9" borderId="1" xfId="0" applyFont="1" applyFill="1" applyBorder="1"/>
    <xf numFmtId="0" fontId="12" fillId="9" borderId="1" xfId="1" applyFont="1" applyFill="1" applyBorder="1"/>
    <xf numFmtId="0" fontId="0" fillId="9" borderId="0" xfId="0" applyFill="1"/>
    <xf numFmtId="0" fontId="7" fillId="10" borderId="0" xfId="0" applyFont="1" applyFill="1"/>
    <xf numFmtId="0" fontId="7" fillId="9" borderId="0" xfId="0" applyFont="1" applyFill="1"/>
    <xf numFmtId="0" fontId="12" fillId="9" borderId="0" xfId="1" applyFont="1" applyFill="1" applyBorder="1"/>
    <xf numFmtId="0" fontId="0" fillId="8" borderId="0" xfId="0" applyFill="1" applyBorder="1"/>
    <xf numFmtId="0" fontId="0" fillId="6" borderId="0" xfId="0" applyFill="1" applyBorder="1"/>
    <xf numFmtId="0" fontId="0" fillId="10" borderId="0" xfId="0" applyFill="1" applyBorder="1"/>
    <xf numFmtId="0" fontId="14" fillId="9" borderId="2" xfId="0" applyFont="1" applyFill="1" applyBorder="1"/>
    <xf numFmtId="0" fontId="5" fillId="9" borderId="2" xfId="0" applyFont="1" applyFill="1" applyBorder="1"/>
    <xf numFmtId="0" fontId="3" fillId="9" borderId="1" xfId="0" applyFont="1" applyFill="1" applyBorder="1"/>
    <xf numFmtId="0" fontId="3" fillId="9" borderId="2" xfId="0" applyFont="1" applyFill="1" applyBorder="1"/>
    <xf numFmtId="0" fontId="0" fillId="9" borderId="2" xfId="0" applyFill="1" applyBorder="1"/>
    <xf numFmtId="0" fontId="2" fillId="9" borderId="2" xfId="0" applyFont="1" applyFill="1" applyBorder="1"/>
    <xf numFmtId="0" fontId="6" fillId="9" borderId="1" xfId="1" applyFill="1" applyBorder="1"/>
    <xf numFmtId="0" fontId="7" fillId="9" borderId="1" xfId="1" applyFont="1" applyFill="1" applyBorder="1" applyAlignment="1">
      <alignment horizontal="left" vertical="center" wrapText="1"/>
    </xf>
    <xf numFmtId="0" fontId="7" fillId="9" borderId="1" xfId="1" applyFont="1" applyFill="1" applyBorder="1"/>
    <xf numFmtId="0" fontId="8" fillId="9" borderId="1" xfId="1" applyFont="1" applyFill="1" applyBorder="1"/>
    <xf numFmtId="0" fontId="12" fillId="5" borderId="1" xfId="1" applyFont="1" applyBorder="1"/>
    <xf numFmtId="0" fontId="0" fillId="6" borderId="1" xfId="0" applyFill="1" applyBorder="1"/>
    <xf numFmtId="0" fontId="17" fillId="0" borderId="0" xfId="0" applyFont="1"/>
    <xf numFmtId="0" fontId="9" fillId="0" borderId="1" xfId="0" applyFont="1" applyBorder="1" applyAlignment="1">
      <alignment horizontal="center" vertical="center" wrapText="1"/>
    </xf>
    <xf numFmtId="0" fontId="11" fillId="5" borderId="1" xfId="1" applyFont="1" applyBorder="1"/>
    <xf numFmtId="0" fontId="5" fillId="0" borderId="0" xfId="0" applyFont="1" applyBorder="1"/>
    <xf numFmtId="0" fontId="0" fillId="9" borderId="0" xfId="0" applyFill="1" applyBorder="1"/>
    <xf numFmtId="0" fontId="11" fillId="9" borderId="1" xfId="1" applyFont="1" applyFill="1" applyBorder="1"/>
    <xf numFmtId="0" fontId="5" fillId="9" borderId="1" xfId="0" applyFont="1" applyFill="1" applyBorder="1"/>
    <xf numFmtId="0" fontId="18" fillId="0" borderId="0" xfId="0" applyFont="1" applyAlignment="1">
      <alignment wrapText="1"/>
    </xf>
  </cellXfs>
  <cellStyles count="2">
    <cellStyle name="Gut" xfId="1" builtinId="26"/>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A7" sqref="A7"/>
    </sheetView>
  </sheetViews>
  <sheetFormatPr baseColWidth="10" defaultRowHeight="15" x14ac:dyDescent="0.25"/>
  <cols>
    <col min="1" max="1" width="171.5703125" customWidth="1"/>
  </cols>
  <sheetData>
    <row r="3" spans="1:1" ht="409.5" customHeight="1" x14ac:dyDescent="0.35">
      <c r="A3" s="61" t="s">
        <v>109</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4"/>
  <sheetViews>
    <sheetView topLeftCell="B1" workbookViewId="0">
      <selection activeCell="H23" sqref="H23"/>
    </sheetView>
  </sheetViews>
  <sheetFormatPr baseColWidth="10" defaultRowHeight="15" x14ac:dyDescent="0.25"/>
  <cols>
    <col min="2" max="2" width="46.140625" customWidth="1"/>
    <col min="5" max="5" width="21.140625" customWidth="1"/>
    <col min="8" max="8" width="30.7109375" customWidth="1"/>
  </cols>
  <sheetData>
    <row r="2" spans="1:15" ht="18.75" x14ac:dyDescent="0.3">
      <c r="A2" s="30" t="s">
        <v>40</v>
      </c>
    </row>
    <row r="3" spans="1:15" ht="21" x14ac:dyDescent="0.35">
      <c r="C3" s="29" t="s">
        <v>110</v>
      </c>
    </row>
    <row r="4" spans="1:15" ht="18.75" x14ac:dyDescent="0.3">
      <c r="C4" s="30" t="s">
        <v>111</v>
      </c>
      <c r="D4" s="30"/>
      <c r="E4" s="30"/>
      <c r="F4" s="30" t="s">
        <v>112</v>
      </c>
      <c r="G4" s="30"/>
      <c r="H4" s="30"/>
      <c r="I4" s="30" t="s">
        <v>152</v>
      </c>
    </row>
    <row r="5" spans="1:15" ht="15.75" x14ac:dyDescent="0.25">
      <c r="B5" s="15" t="s">
        <v>41</v>
      </c>
      <c r="C5" s="16"/>
      <c r="D5" s="3"/>
      <c r="E5" s="3"/>
      <c r="F5" s="18"/>
      <c r="G5" s="3"/>
      <c r="H5" s="3"/>
      <c r="I5" s="23">
        <f>SUM(C5-F5)/6.63</f>
        <v>0</v>
      </c>
      <c r="J5" s="3"/>
      <c r="K5" s="3" t="s">
        <v>107</v>
      </c>
      <c r="L5" s="3"/>
      <c r="M5" s="3"/>
      <c r="N5" s="3"/>
      <c r="O5" s="3"/>
    </row>
    <row r="6" spans="1:15" ht="15.75" x14ac:dyDescent="0.25">
      <c r="B6" s="15" t="s">
        <v>42</v>
      </c>
      <c r="C6" s="16"/>
      <c r="D6" s="3"/>
      <c r="E6" s="3"/>
      <c r="F6" s="18"/>
      <c r="G6" s="3"/>
      <c r="H6" s="3"/>
      <c r="I6" s="23">
        <f>SUM(C6-F6)/5.66</f>
        <v>0</v>
      </c>
      <c r="J6" s="3"/>
      <c r="K6" s="3" t="s">
        <v>53</v>
      </c>
      <c r="L6" s="3"/>
      <c r="M6" s="3"/>
      <c r="N6" s="3"/>
      <c r="O6" s="3"/>
    </row>
    <row r="7" spans="1:15" ht="15.75" x14ac:dyDescent="0.25">
      <c r="B7" s="15" t="s">
        <v>43</v>
      </c>
      <c r="C7" s="16"/>
      <c r="D7" s="3"/>
      <c r="E7" s="3"/>
      <c r="F7" s="18"/>
      <c r="G7" s="3"/>
      <c r="H7" s="3"/>
      <c r="I7" s="23">
        <f>SUM(C7-F7)/7.28</f>
        <v>0</v>
      </c>
      <c r="J7" s="3"/>
      <c r="K7" s="3" t="s">
        <v>52</v>
      </c>
      <c r="L7" s="3"/>
      <c r="M7" s="3"/>
      <c r="N7" s="3"/>
      <c r="O7" s="3"/>
    </row>
    <row r="8" spans="1:15" ht="15.75" x14ac:dyDescent="0.25">
      <c r="B8" s="55"/>
      <c r="C8" s="55"/>
      <c r="D8" s="3"/>
      <c r="E8" s="3"/>
      <c r="F8" s="3"/>
      <c r="G8" s="3"/>
      <c r="H8" s="3"/>
      <c r="I8" s="19"/>
      <c r="J8" s="3"/>
      <c r="K8" s="3" t="s">
        <v>76</v>
      </c>
      <c r="L8" s="3"/>
      <c r="M8" s="3"/>
      <c r="N8" s="3"/>
      <c r="O8" s="3"/>
    </row>
    <row r="9" spans="1:15" ht="15.75" x14ac:dyDescent="0.25">
      <c r="B9" s="15" t="s">
        <v>44</v>
      </c>
      <c r="C9" s="17"/>
      <c r="D9" s="3"/>
      <c r="E9" s="3"/>
      <c r="F9" s="18"/>
      <c r="G9" s="3"/>
      <c r="H9" s="3"/>
      <c r="I9" s="23">
        <f>SUM(C9-F9)/8.12</f>
        <v>0</v>
      </c>
      <c r="J9" s="3"/>
      <c r="K9" s="3" t="s">
        <v>51</v>
      </c>
      <c r="L9" s="3"/>
      <c r="M9" s="3"/>
      <c r="N9" s="3"/>
      <c r="O9" s="3"/>
    </row>
    <row r="10" spans="1:15" ht="15.75" x14ac:dyDescent="0.25">
      <c r="B10" s="15" t="s">
        <v>45</v>
      </c>
      <c r="C10" s="17"/>
      <c r="D10" s="3"/>
      <c r="E10" s="3"/>
      <c r="F10" s="18"/>
      <c r="G10" s="3"/>
      <c r="H10" s="3"/>
      <c r="I10" s="23">
        <f>SUM(C10-F10)/5.66</f>
        <v>0</v>
      </c>
      <c r="J10" s="3"/>
      <c r="K10" s="3"/>
      <c r="L10" s="3"/>
      <c r="M10" s="3"/>
      <c r="N10" s="3"/>
      <c r="O10" s="3"/>
    </row>
    <row r="11" spans="1:15" ht="15.75" x14ac:dyDescent="0.25">
      <c r="B11" s="15" t="s">
        <v>46</v>
      </c>
      <c r="C11" s="17"/>
      <c r="D11" s="3"/>
      <c r="E11" s="3"/>
      <c r="F11" s="18"/>
      <c r="G11" s="3"/>
      <c r="H11" s="3"/>
      <c r="I11" s="23">
        <f>SUM(C11-F11)/6.4</f>
        <v>0</v>
      </c>
      <c r="J11" s="3"/>
      <c r="K11" s="3"/>
      <c r="L11" s="3"/>
      <c r="M11" s="3"/>
      <c r="N11" s="3"/>
      <c r="O11" s="3"/>
    </row>
    <row r="12" spans="1:15" ht="15.75" x14ac:dyDescent="0.25">
      <c r="B12" s="15" t="s">
        <v>47</v>
      </c>
      <c r="C12" s="17"/>
      <c r="D12" s="3"/>
      <c r="E12" s="3"/>
      <c r="F12" s="18"/>
      <c r="G12" s="3"/>
      <c r="H12" s="3"/>
      <c r="I12" s="23">
        <f>SUM(C12-F12)/5.91</f>
        <v>0</v>
      </c>
      <c r="J12" s="3"/>
      <c r="K12" s="3"/>
      <c r="L12" s="3"/>
      <c r="M12" s="3"/>
      <c r="N12" s="3"/>
      <c r="O12" s="3"/>
    </row>
    <row r="13" spans="1:15" ht="15.75" x14ac:dyDescent="0.25">
      <c r="B13" s="15" t="s">
        <v>48</v>
      </c>
      <c r="C13" s="17"/>
      <c r="D13" s="3"/>
      <c r="E13" s="3"/>
      <c r="F13" s="18"/>
      <c r="G13" s="3"/>
      <c r="H13" s="3"/>
      <c r="I13" s="23">
        <f>SUM(C13-F13)/7.87</f>
        <v>0</v>
      </c>
      <c r="J13" s="3"/>
      <c r="K13" s="3"/>
      <c r="L13" s="3" t="s">
        <v>63</v>
      </c>
      <c r="M13" s="3"/>
      <c r="N13" s="3"/>
      <c r="O13" s="3"/>
    </row>
    <row r="14" spans="1:15" ht="15.75" x14ac:dyDescent="0.25">
      <c r="B14" s="55"/>
      <c r="C14" s="55"/>
      <c r="D14" s="3"/>
      <c r="E14" s="3"/>
      <c r="F14" s="3"/>
      <c r="G14" s="3"/>
      <c r="H14" s="3"/>
      <c r="I14" s="19"/>
      <c r="J14" s="3"/>
      <c r="K14" s="3"/>
      <c r="L14" s="3" t="s">
        <v>113</v>
      </c>
      <c r="M14" s="3"/>
      <c r="N14" s="3"/>
      <c r="O14" s="3"/>
    </row>
    <row r="15" spans="1:15" ht="15.75" x14ac:dyDescent="0.25">
      <c r="B15" s="15" t="s">
        <v>49</v>
      </c>
      <c r="C15" s="17"/>
      <c r="D15" s="3"/>
      <c r="E15" s="3"/>
      <c r="F15" s="18"/>
      <c r="G15" s="3"/>
      <c r="H15" s="3"/>
      <c r="I15" s="23">
        <f>SUM(C15-F15)/7.62</f>
        <v>0</v>
      </c>
      <c r="J15" s="3"/>
      <c r="K15" s="3"/>
      <c r="L15" s="3" t="s">
        <v>64</v>
      </c>
      <c r="M15" s="3"/>
      <c r="N15" s="3"/>
      <c r="O15" s="3"/>
    </row>
    <row r="16" spans="1:15" ht="15.75" x14ac:dyDescent="0.25">
      <c r="B16" s="15" t="s">
        <v>50</v>
      </c>
      <c r="C16" s="17"/>
      <c r="D16" s="3"/>
      <c r="E16" s="3"/>
      <c r="F16" s="18"/>
      <c r="G16" s="3"/>
      <c r="H16" s="3"/>
      <c r="I16" s="23">
        <f>SUM(C16-F16)/5.83</f>
        <v>0</v>
      </c>
      <c r="J16" s="3"/>
      <c r="K16" s="3"/>
      <c r="L16" s="3" t="s">
        <v>65</v>
      </c>
      <c r="M16" s="3"/>
      <c r="N16" s="3"/>
      <c r="O16" s="3"/>
    </row>
    <row r="17" spans="2:15" ht="15.75" x14ac:dyDescent="0.25">
      <c r="B17" s="15"/>
      <c r="C17" s="33"/>
      <c r="D17" s="19"/>
      <c r="E17" s="19"/>
      <c r="F17" s="19"/>
      <c r="G17" s="19"/>
      <c r="H17" s="19"/>
      <c r="I17" s="19"/>
      <c r="J17" s="3"/>
      <c r="K17" s="3"/>
      <c r="L17" s="3"/>
      <c r="M17" s="3"/>
      <c r="N17" s="3"/>
      <c r="O17" s="3"/>
    </row>
    <row r="18" spans="2:15" ht="15.75" x14ac:dyDescent="0.25">
      <c r="B18" s="15"/>
      <c r="C18" s="33"/>
      <c r="D18" s="19"/>
      <c r="E18" s="19"/>
      <c r="F18" s="19"/>
      <c r="G18" s="19"/>
      <c r="H18" s="19"/>
      <c r="I18" s="19"/>
      <c r="J18" s="3"/>
      <c r="K18" s="3"/>
      <c r="L18" s="3"/>
      <c r="M18" s="3"/>
      <c r="N18" s="3"/>
      <c r="O18" s="3"/>
    </row>
    <row r="20" spans="2:15" x14ac:dyDescent="0.25">
      <c r="C20" s="22"/>
    </row>
    <row r="21" spans="2:15" x14ac:dyDescent="0.25">
      <c r="C21" s="22"/>
    </row>
    <row r="22" spans="2:15" ht="18.75" x14ac:dyDescent="0.3">
      <c r="B22" s="28" t="s">
        <v>153</v>
      </c>
      <c r="C22" s="22"/>
    </row>
    <row r="23" spans="2:15" x14ac:dyDescent="0.25">
      <c r="C23" s="22"/>
    </row>
    <row r="24" spans="2:15" x14ac:dyDescent="0.25">
      <c r="C24" s="22"/>
    </row>
    <row r="25" spans="2:15" x14ac:dyDescent="0.25">
      <c r="C25" s="22"/>
    </row>
    <row r="27" spans="2:15" ht="18.75" x14ac:dyDescent="0.3">
      <c r="C27" s="28" t="s">
        <v>85</v>
      </c>
      <c r="L27" t="s">
        <v>116</v>
      </c>
    </row>
    <row r="28" spans="2:15" ht="18.75" x14ac:dyDescent="0.3">
      <c r="B28" s="15" t="s">
        <v>41</v>
      </c>
      <c r="C28" s="21">
        <f>SUM(C5-60)/L28</f>
        <v>-12</v>
      </c>
      <c r="D28" s="20">
        <f>SUM(F5-60)/N28</f>
        <v>-13.764944032233707</v>
      </c>
      <c r="G28" s="30" t="s">
        <v>117</v>
      </c>
      <c r="K28">
        <v>0.75</v>
      </c>
      <c r="L28">
        <f>SQRT(SUM(1-K28)*100)</f>
        <v>5</v>
      </c>
      <c r="M28">
        <v>0.81</v>
      </c>
      <c r="N28">
        <f>SQRT(SUM(1-M28)*100)</f>
        <v>4.3588989435406731</v>
      </c>
    </row>
    <row r="29" spans="2:15" ht="15.75" x14ac:dyDescent="0.25">
      <c r="B29" s="15" t="s">
        <v>42</v>
      </c>
      <c r="C29" s="21">
        <f>SUM(C6-60)/L29</f>
        <v>-12.792042981336628</v>
      </c>
      <c r="D29" s="20">
        <f>SUM(F6-60)/N29</f>
        <v>-18.973665961010276</v>
      </c>
      <c r="E29" s="22"/>
      <c r="G29" s="3" t="s">
        <v>106</v>
      </c>
      <c r="J29" s="22"/>
      <c r="K29">
        <v>0.78</v>
      </c>
      <c r="L29">
        <f>SQRT(SUM(1-K29)*100)</f>
        <v>4.6904157598234288</v>
      </c>
      <c r="M29">
        <v>0.9</v>
      </c>
      <c r="N29">
        <f>SQRT(SUM(1-M29)*100)</f>
        <v>3.1622776601683791</v>
      </c>
    </row>
    <row r="30" spans="2:15" ht="15.75" x14ac:dyDescent="0.25">
      <c r="B30" s="15" t="s">
        <v>43</v>
      </c>
      <c r="C30" s="21">
        <f>SUM(C7-60)/L30</f>
        <v>-12.792042981336628</v>
      </c>
      <c r="D30" s="20">
        <f>SUM(F7-60)/N30</f>
        <v>-10.776318121606494</v>
      </c>
      <c r="E30" s="22"/>
      <c r="G30" s="3" t="s">
        <v>54</v>
      </c>
      <c r="J30" s="22"/>
      <c r="K30">
        <v>0.78</v>
      </c>
      <c r="L30">
        <f>SQRT(SUM(1-K30)*100)</f>
        <v>4.6904157598234288</v>
      </c>
      <c r="M30">
        <v>0.69</v>
      </c>
      <c r="N30">
        <f>SQRT(SUM(1-M30)*100)</f>
        <v>5.5677643628300224</v>
      </c>
    </row>
    <row r="31" spans="2:15" x14ac:dyDescent="0.25">
      <c r="C31" s="21"/>
      <c r="D31" s="20"/>
      <c r="E31" s="22"/>
      <c r="G31" s="3" t="s">
        <v>55</v>
      </c>
      <c r="J31" s="22"/>
    </row>
    <row r="32" spans="2:15" ht="15.75" x14ac:dyDescent="0.25">
      <c r="B32" s="15" t="s">
        <v>44</v>
      </c>
      <c r="C32" s="21">
        <f>SUM(C9-60)/L32</f>
        <v>-10.776318121606494</v>
      </c>
      <c r="D32" s="20">
        <f>SUM(F9-60)/N32</f>
        <v>-10.141851056742199</v>
      </c>
      <c r="E32" s="22"/>
      <c r="G32" s="3" t="s">
        <v>56</v>
      </c>
      <c r="J32" s="22"/>
      <c r="K32">
        <v>0.69</v>
      </c>
      <c r="L32">
        <f>SQRT(SUM(1-K32)*100)</f>
        <v>5.5677643628300224</v>
      </c>
      <c r="M32">
        <v>0.65</v>
      </c>
      <c r="N32">
        <f>SQRT(SUM(1-M32)*100)</f>
        <v>5.9160797830996161</v>
      </c>
    </row>
    <row r="33" spans="2:14" ht="15.75" x14ac:dyDescent="0.25">
      <c r="B33" s="15" t="s">
        <v>45</v>
      </c>
      <c r="C33" s="21">
        <f>SUM(C10-60)/L33</f>
        <v>-12.510864843424487</v>
      </c>
      <c r="D33" s="20">
        <f>SUM(F10-60)/N33</f>
        <v>-20.000000000000004</v>
      </c>
      <c r="E33" s="22"/>
      <c r="G33" s="3" t="s">
        <v>57</v>
      </c>
      <c r="J33" s="22"/>
      <c r="K33">
        <v>0.77</v>
      </c>
      <c r="L33">
        <f>SQRT(SUM(1-K33)*100)</f>
        <v>4.7958315233127191</v>
      </c>
      <c r="M33">
        <v>0.91</v>
      </c>
      <c r="N33">
        <f>SQRT(SUM(1-M33)*100)</f>
        <v>2.9999999999999996</v>
      </c>
    </row>
    <row r="34" spans="2:14" ht="15.75" x14ac:dyDescent="0.25">
      <c r="B34" s="15" t="s">
        <v>46</v>
      </c>
      <c r="C34" s="21">
        <f>SUM(C11-60)/L34</f>
        <v>-12.792042981336628</v>
      </c>
      <c r="D34" s="20">
        <f>SUM(F11-60)/N34</f>
        <v>-13.764944032233707</v>
      </c>
      <c r="E34" s="22"/>
      <c r="K34">
        <v>0.78</v>
      </c>
      <c r="L34">
        <f>SQRT(SUM(1-K34)*100)</f>
        <v>4.6904157598234288</v>
      </c>
      <c r="M34">
        <v>0.81</v>
      </c>
      <c r="N34">
        <f>SQRT(SUM(1-M34)*100)</f>
        <v>4.3588989435406731</v>
      </c>
    </row>
    <row r="35" spans="2:14" ht="15.75" x14ac:dyDescent="0.25">
      <c r="B35" s="15" t="s">
        <v>47</v>
      </c>
      <c r="C35" s="21">
        <f>SUM(C12-60)/L35</f>
        <v>-15</v>
      </c>
      <c r="D35" s="20">
        <f>SUM(F12-60)/N35</f>
        <v>-13.764944032233707</v>
      </c>
      <c r="K35">
        <v>0.84</v>
      </c>
      <c r="L35">
        <f>SQRT(SUM(1-K35)*100)</f>
        <v>4</v>
      </c>
      <c r="M35">
        <v>0.81</v>
      </c>
      <c r="N35">
        <f>SQRT(SUM(1-M35)*100)</f>
        <v>4.3588989435406731</v>
      </c>
    </row>
    <row r="36" spans="2:14" ht="15.75" x14ac:dyDescent="0.25">
      <c r="B36" s="15" t="s">
        <v>48</v>
      </c>
      <c r="C36" s="21">
        <f>SUM(C13-60)/L36</f>
        <v>-10.776318121606494</v>
      </c>
      <c r="D36" s="20">
        <f>SUM(F13-60)/N36</f>
        <v>-10.776318121606494</v>
      </c>
      <c r="K36">
        <v>0.69</v>
      </c>
      <c r="L36">
        <f>SQRT(SUM(1-K36)*100)</f>
        <v>5.5677643628300224</v>
      </c>
      <c r="M36">
        <v>0.69</v>
      </c>
      <c r="N36">
        <f>SQRT(SUM(1-M36)*100)</f>
        <v>5.5677643628300224</v>
      </c>
    </row>
    <row r="37" spans="2:14" x14ac:dyDescent="0.25">
      <c r="C37" s="21"/>
      <c r="D37" s="20"/>
    </row>
    <row r="38" spans="2:14" ht="15.75" x14ac:dyDescent="0.25">
      <c r="B38" s="15" t="s">
        <v>49</v>
      </c>
      <c r="C38" s="21">
        <f>SUM(C15-60)/L38</f>
        <v>-10.954451150103322</v>
      </c>
      <c r="D38" s="20">
        <f>SUM(F15-60)/N38</f>
        <v>-11.338934190276817</v>
      </c>
      <c r="K38">
        <v>0.7</v>
      </c>
      <c r="L38">
        <f>SQRT(SUM(1-K38)*100)</f>
        <v>5.4772255750516612</v>
      </c>
      <c r="M38">
        <v>0.72</v>
      </c>
      <c r="N38">
        <f>SQRT(SUM(1-M38)*100)</f>
        <v>5.2915026221291814</v>
      </c>
    </row>
    <row r="39" spans="2:14" ht="15.75" x14ac:dyDescent="0.25">
      <c r="B39" s="15" t="s">
        <v>50</v>
      </c>
      <c r="C39" s="21">
        <f>SUM(C16-60)/L39</f>
        <v>-13.416407864998741</v>
      </c>
      <c r="D39" s="20">
        <f>SUM(F16-60)/N39</f>
        <v>-15</v>
      </c>
      <c r="K39">
        <v>0.8</v>
      </c>
      <c r="L39">
        <f>SQRT(SUM(1-K39)*100)</f>
        <v>4.4721359549995787</v>
      </c>
      <c r="M39">
        <v>0.84</v>
      </c>
      <c r="N39">
        <f>SQRT(SUM(1-M39)*100)</f>
        <v>4</v>
      </c>
    </row>
    <row r="42" spans="2:14" ht="21" x14ac:dyDescent="0.35">
      <c r="C42" s="34" t="s">
        <v>86</v>
      </c>
    </row>
    <row r="43" spans="2:14" ht="15.75" x14ac:dyDescent="0.25">
      <c r="B43" s="15" t="s">
        <v>41</v>
      </c>
      <c r="C43" s="21">
        <f>SUM(C5-40)/L28</f>
        <v>-8</v>
      </c>
      <c r="D43" s="20">
        <f>SUM(F5-40)/N28</f>
        <v>-9.176629354822472</v>
      </c>
    </row>
    <row r="44" spans="2:14" ht="15.75" x14ac:dyDescent="0.25">
      <c r="B44" s="15" t="s">
        <v>42</v>
      </c>
      <c r="C44" s="21">
        <f>SUM(C6-40)/L29</f>
        <v>-8.5280286542244195</v>
      </c>
      <c r="D44" s="20">
        <f>SUM(F6-40)/N29</f>
        <v>-12.649110640673518</v>
      </c>
    </row>
    <row r="45" spans="2:14" ht="18.75" x14ac:dyDescent="0.3">
      <c r="B45" s="15" t="s">
        <v>43</v>
      </c>
      <c r="C45" s="21">
        <f>SUM(C7-40)/L30</f>
        <v>-8.5280286542244195</v>
      </c>
      <c r="D45" s="20">
        <f>SUM(F7-40)/N30</f>
        <v>-7.1842120810709957</v>
      </c>
      <c r="F45" s="30" t="s">
        <v>118</v>
      </c>
    </row>
    <row r="46" spans="2:14" x14ac:dyDescent="0.25">
      <c r="C46" s="21"/>
      <c r="D46" s="20"/>
      <c r="F46" s="3" t="s">
        <v>105</v>
      </c>
    </row>
    <row r="47" spans="2:14" ht="15.75" x14ac:dyDescent="0.25">
      <c r="B47" s="15" t="s">
        <v>44</v>
      </c>
      <c r="C47" s="21">
        <f>SUM(C9-40)/L32</f>
        <v>-7.1842120810709957</v>
      </c>
      <c r="D47" s="20">
        <f>SUM(F9-40)/N32</f>
        <v>-6.7612340378281326</v>
      </c>
      <c r="F47" s="3" t="s">
        <v>58</v>
      </c>
    </row>
    <row r="48" spans="2:14" ht="15.75" x14ac:dyDescent="0.25">
      <c r="B48" s="15" t="s">
        <v>45</v>
      </c>
      <c r="C48" s="21">
        <f>SUM(C10-40)/L33</f>
        <v>-8.3405765622829904</v>
      </c>
      <c r="D48" s="20">
        <f>SUM(F10-40)/N33</f>
        <v>-13.333333333333336</v>
      </c>
      <c r="F48" s="3" t="s">
        <v>59</v>
      </c>
    </row>
    <row r="49" spans="2:14" ht="15.75" x14ac:dyDescent="0.25">
      <c r="B49" s="15" t="s">
        <v>46</v>
      </c>
      <c r="C49" s="21">
        <f>SUM(C11-40)/L34</f>
        <v>-8.5280286542244195</v>
      </c>
      <c r="D49" s="20">
        <f>SUM(F11-40)/N34</f>
        <v>-9.176629354822472</v>
      </c>
      <c r="F49" s="3" t="s">
        <v>60</v>
      </c>
    </row>
    <row r="50" spans="2:14" ht="15.75" x14ac:dyDescent="0.25">
      <c r="B50" s="15" t="s">
        <v>47</v>
      </c>
      <c r="C50" s="21">
        <f>SUM(C12-40)/L35</f>
        <v>-10</v>
      </c>
      <c r="D50" s="20">
        <f>SUM(F12-40)/N35</f>
        <v>-9.176629354822472</v>
      </c>
      <c r="F50" s="3" t="s">
        <v>61</v>
      </c>
    </row>
    <row r="51" spans="2:14" ht="15.75" x14ac:dyDescent="0.25">
      <c r="B51" s="15" t="s">
        <v>48</v>
      </c>
      <c r="C51" s="21">
        <f>SUM(C13-40)/L36</f>
        <v>-7.1842120810709957</v>
      </c>
      <c r="D51" s="20">
        <f>SUM(F13-40)/N36</f>
        <v>-7.1842120810709957</v>
      </c>
    </row>
    <row r="52" spans="2:14" x14ac:dyDescent="0.25">
      <c r="C52" s="21"/>
      <c r="D52" s="20"/>
    </row>
    <row r="53" spans="2:14" ht="15.75" x14ac:dyDescent="0.25">
      <c r="B53" s="15" t="s">
        <v>49</v>
      </c>
      <c r="C53" s="21">
        <f>SUM(C15-30)/L38</f>
        <v>-5.4772255750516612</v>
      </c>
      <c r="D53" s="20">
        <f>SUM(F15-30)/N38</f>
        <v>-5.6694670951384083</v>
      </c>
    </row>
    <row r="54" spans="2:14" ht="15.75" x14ac:dyDescent="0.25">
      <c r="B54" s="15" t="s">
        <v>50</v>
      </c>
      <c r="C54" s="21">
        <f>SUM(C16-30)/L39</f>
        <v>-6.7082039324993703</v>
      </c>
      <c r="D54" s="20">
        <f>SUM(F16-30)/N39</f>
        <v>-7.5</v>
      </c>
    </row>
    <row r="57" spans="2:14" ht="18.75" x14ac:dyDescent="0.3">
      <c r="C57" s="28" t="s">
        <v>114</v>
      </c>
      <c r="L57" t="s">
        <v>119</v>
      </c>
    </row>
    <row r="58" spans="2:14" ht="18.75" x14ac:dyDescent="0.3">
      <c r="B58" s="15" t="s">
        <v>41</v>
      </c>
      <c r="C58" s="21">
        <f>SUM(C5-65)/L58</f>
        <v>-13</v>
      </c>
      <c r="D58" s="20">
        <f>SUM(F5-65)/N58</f>
        <v>-14.912022701586517</v>
      </c>
      <c r="G58" s="30" t="s">
        <v>117</v>
      </c>
      <c r="K58">
        <v>0.75</v>
      </c>
      <c r="L58">
        <f>SQRT(SUM(1-K58)*100)</f>
        <v>5</v>
      </c>
      <c r="M58">
        <v>0.81</v>
      </c>
      <c r="N58">
        <f>SQRT(SUM(1-M58)*100)</f>
        <v>4.3588989435406731</v>
      </c>
    </row>
    <row r="59" spans="2:14" ht="15.75" x14ac:dyDescent="0.25">
      <c r="B59" s="15" t="s">
        <v>42</v>
      </c>
      <c r="C59" s="21">
        <f>SUM(C6-65)/L59</f>
        <v>-13.85804656311468</v>
      </c>
      <c r="D59" s="20">
        <f>SUM(F6-65)/N59</f>
        <v>-20.554804791094469</v>
      </c>
      <c r="E59" s="22"/>
      <c r="G59" s="3" t="s">
        <v>106</v>
      </c>
      <c r="J59" s="22"/>
      <c r="K59">
        <v>0.78</v>
      </c>
      <c r="L59">
        <f>SQRT(SUM(1-K59)*100)</f>
        <v>4.6904157598234288</v>
      </c>
      <c r="M59">
        <v>0.9</v>
      </c>
      <c r="N59">
        <f>SQRT(SUM(1-M59)*100)</f>
        <v>3.1622776601683791</v>
      </c>
    </row>
    <row r="60" spans="2:14" ht="15.75" x14ac:dyDescent="0.25">
      <c r="B60" s="15" t="s">
        <v>43</v>
      </c>
      <c r="C60" s="21">
        <f>SUM(C7-65)/L60</f>
        <v>-13.85804656311468</v>
      </c>
      <c r="D60" s="20">
        <f>SUM(F7-65)/N60</f>
        <v>-11.674344631740368</v>
      </c>
      <c r="E60" s="22"/>
      <c r="G60" s="3" t="s">
        <v>54</v>
      </c>
      <c r="J60" s="22"/>
      <c r="K60">
        <v>0.78</v>
      </c>
      <c r="L60">
        <f>SQRT(SUM(1-K60)*100)</f>
        <v>4.6904157598234288</v>
      </c>
      <c r="M60">
        <v>0.69</v>
      </c>
      <c r="N60">
        <f>SQRT(SUM(1-M60)*100)</f>
        <v>5.5677643628300224</v>
      </c>
    </row>
    <row r="61" spans="2:14" x14ac:dyDescent="0.25">
      <c r="C61" s="21"/>
      <c r="D61" s="20"/>
      <c r="E61" s="22"/>
      <c r="G61" s="3" t="s">
        <v>55</v>
      </c>
      <c r="J61" s="22"/>
    </row>
    <row r="62" spans="2:14" ht="15.75" x14ac:dyDescent="0.25">
      <c r="B62" s="15" t="s">
        <v>44</v>
      </c>
      <c r="C62" s="21">
        <f>SUM(C9-65)/L62</f>
        <v>-11.674344631740368</v>
      </c>
      <c r="D62" s="20">
        <f>SUM(F9-65)/N62</f>
        <v>-10.987005311470716</v>
      </c>
      <c r="E62" s="22"/>
      <c r="G62" s="3" t="s">
        <v>56</v>
      </c>
      <c r="J62" s="22"/>
      <c r="K62">
        <v>0.69</v>
      </c>
      <c r="L62">
        <f>SQRT(SUM(1-K62)*100)</f>
        <v>5.5677643628300224</v>
      </c>
      <c r="M62">
        <v>0.65</v>
      </c>
      <c r="N62">
        <f>SQRT(SUM(1-M62)*100)</f>
        <v>5.9160797830996161</v>
      </c>
    </row>
    <row r="63" spans="2:14" ht="15.75" x14ac:dyDescent="0.25">
      <c r="B63" s="15" t="s">
        <v>45</v>
      </c>
      <c r="C63" s="21">
        <f>SUM(C10-65)/L63</f>
        <v>-13.553436913709861</v>
      </c>
      <c r="D63" s="20">
        <f>SUM(F10-65)/N63</f>
        <v>-21.666666666666671</v>
      </c>
      <c r="E63" s="22"/>
      <c r="G63" s="3" t="s">
        <v>57</v>
      </c>
      <c r="J63" s="22"/>
      <c r="K63">
        <v>0.77</v>
      </c>
      <c r="L63">
        <f>SQRT(SUM(1-K63)*100)</f>
        <v>4.7958315233127191</v>
      </c>
      <c r="M63">
        <v>0.91</v>
      </c>
      <c r="N63">
        <f>SQRT(SUM(1-M63)*100)</f>
        <v>2.9999999999999996</v>
      </c>
    </row>
    <row r="64" spans="2:14" ht="15.75" x14ac:dyDescent="0.25">
      <c r="B64" s="15" t="s">
        <v>46</v>
      </c>
      <c r="C64" s="21">
        <f>SUM(C11-65)/L64</f>
        <v>-13.85804656311468</v>
      </c>
      <c r="D64" s="20">
        <f>SUM(F11-65)/N64</f>
        <v>-14.912022701586517</v>
      </c>
      <c r="K64">
        <v>0.78</v>
      </c>
      <c r="L64">
        <f>SQRT(SUM(1-K64)*100)</f>
        <v>4.6904157598234288</v>
      </c>
      <c r="M64">
        <v>0.81</v>
      </c>
      <c r="N64">
        <f>SQRT(SUM(1-M64)*100)</f>
        <v>4.3588989435406731</v>
      </c>
    </row>
    <row r="65" spans="2:14" ht="15.75" x14ac:dyDescent="0.25">
      <c r="B65" s="15" t="s">
        <v>47</v>
      </c>
      <c r="C65" s="21">
        <f>SUM(C12-65)/L65</f>
        <v>-16.25</v>
      </c>
      <c r="D65" s="20">
        <f>SUM(F12-65)/N65</f>
        <v>-14.912022701586517</v>
      </c>
      <c r="K65">
        <v>0.84</v>
      </c>
      <c r="L65">
        <f>SQRT(SUM(1-K65)*100)</f>
        <v>4</v>
      </c>
      <c r="M65">
        <v>0.81</v>
      </c>
      <c r="N65">
        <f>SQRT(SUM(1-M65)*100)</f>
        <v>4.3588989435406731</v>
      </c>
    </row>
    <row r="66" spans="2:14" ht="15.75" x14ac:dyDescent="0.25">
      <c r="B66" s="15" t="s">
        <v>48</v>
      </c>
      <c r="C66" s="21">
        <f>SUM(C13-65)/L66</f>
        <v>-11.674344631740368</v>
      </c>
      <c r="D66" s="20">
        <f>SUM(F13-65)/N66</f>
        <v>-11.674344631740368</v>
      </c>
      <c r="K66">
        <v>0.69</v>
      </c>
      <c r="L66">
        <f>SQRT(SUM(1-K66)*100)</f>
        <v>5.5677643628300224</v>
      </c>
      <c r="M66">
        <v>0.69</v>
      </c>
      <c r="N66">
        <f>SQRT(SUM(1-M66)*100)</f>
        <v>5.5677643628300224</v>
      </c>
    </row>
    <row r="67" spans="2:14" x14ac:dyDescent="0.25">
      <c r="C67" s="21"/>
      <c r="D67" s="20"/>
    </row>
    <row r="68" spans="2:14" ht="15.75" x14ac:dyDescent="0.25">
      <c r="B68" s="15" t="s">
        <v>49</v>
      </c>
      <c r="C68" s="21">
        <f>SUM(C15-65)/L68</f>
        <v>-11.867322079278599</v>
      </c>
      <c r="D68" s="20">
        <f>SUM(F15-65)/N68</f>
        <v>-12.283845372799885</v>
      </c>
      <c r="K68">
        <v>0.7</v>
      </c>
      <c r="L68">
        <f>SQRT(SUM(1-K68)*100)</f>
        <v>5.4772255750516612</v>
      </c>
      <c r="M68">
        <v>0.72</v>
      </c>
      <c r="N68">
        <f>SQRT(SUM(1-M68)*100)</f>
        <v>5.2915026221291814</v>
      </c>
    </row>
    <row r="69" spans="2:14" ht="15.75" x14ac:dyDescent="0.25">
      <c r="B69" s="15" t="s">
        <v>50</v>
      </c>
      <c r="C69" s="21">
        <f>SUM(C16-65)/L69</f>
        <v>-14.534441853748636</v>
      </c>
      <c r="D69" s="20">
        <f>SUM(F16-65)/N69</f>
        <v>-16.25</v>
      </c>
      <c r="K69">
        <v>0.8</v>
      </c>
      <c r="L69">
        <f>SQRT(SUM(1-K69)*100)</f>
        <v>4.4721359549995787</v>
      </c>
      <c r="M69">
        <v>0.84</v>
      </c>
      <c r="N69">
        <f>SQRT(SUM(1-M69)*100)</f>
        <v>4</v>
      </c>
    </row>
    <row r="72" spans="2:14" ht="21" x14ac:dyDescent="0.35">
      <c r="C72" s="34" t="s">
        <v>115</v>
      </c>
    </row>
    <row r="73" spans="2:14" ht="15.75" x14ac:dyDescent="0.25">
      <c r="B73" s="15" t="s">
        <v>41</v>
      </c>
      <c r="C73" s="21">
        <f>SUM(C5-35)/L58</f>
        <v>-7</v>
      </c>
      <c r="D73" s="20">
        <f>SUM(F5-35)/N58</f>
        <v>-8.0295506854696619</v>
      </c>
    </row>
    <row r="74" spans="2:14" ht="15.75" x14ac:dyDescent="0.25">
      <c r="B74" s="15" t="s">
        <v>42</v>
      </c>
      <c r="C74" s="21">
        <f>SUM(C6-35)/L59</f>
        <v>-7.4620250724463659</v>
      </c>
      <c r="D74" s="20">
        <f>SUM(F6-35)/N59</f>
        <v>-11.067971810589329</v>
      </c>
    </row>
    <row r="75" spans="2:14" ht="18.75" x14ac:dyDescent="0.3">
      <c r="B75" s="15" t="s">
        <v>43</v>
      </c>
      <c r="C75" s="21">
        <f>SUM(C7-35)/L60</f>
        <v>-7.4620250724463659</v>
      </c>
      <c r="D75" s="20">
        <f>SUM(F7-35)/N60</f>
        <v>-6.2861855709371213</v>
      </c>
      <c r="F75" s="30" t="s">
        <v>118</v>
      </c>
    </row>
    <row r="76" spans="2:14" x14ac:dyDescent="0.25">
      <c r="C76" s="21"/>
      <c r="D76" s="20"/>
      <c r="F76" s="3" t="s">
        <v>105</v>
      </c>
    </row>
    <row r="77" spans="2:14" ht="15.75" x14ac:dyDescent="0.25">
      <c r="B77" s="15" t="s">
        <v>44</v>
      </c>
      <c r="C77" s="21">
        <f>SUM(C9-35)/L62</f>
        <v>-6.2861855709371213</v>
      </c>
      <c r="D77" s="20">
        <f>SUM(F9-35)/N62</f>
        <v>-5.9160797830996161</v>
      </c>
      <c r="F77" s="3" t="s">
        <v>58</v>
      </c>
    </row>
    <row r="78" spans="2:14" ht="15.75" x14ac:dyDescent="0.25">
      <c r="B78" s="15" t="s">
        <v>45</v>
      </c>
      <c r="C78" s="21">
        <f>SUM(C10-35)/L63</f>
        <v>-7.2980044919976175</v>
      </c>
      <c r="D78" s="20">
        <f>SUM(F10-35)/N63</f>
        <v>-11.666666666666668</v>
      </c>
      <c r="F78" s="3" t="s">
        <v>59</v>
      </c>
    </row>
    <row r="79" spans="2:14" ht="15.75" x14ac:dyDescent="0.25">
      <c r="B79" s="15" t="s">
        <v>46</v>
      </c>
      <c r="C79" s="21">
        <f>SUM(C11-35)/L64</f>
        <v>-7.4620250724463659</v>
      </c>
      <c r="D79" s="20">
        <f>SUM(F11-35)/N64</f>
        <v>-8.0295506854696619</v>
      </c>
      <c r="F79" s="3" t="s">
        <v>60</v>
      </c>
    </row>
    <row r="80" spans="2:14" ht="15.75" x14ac:dyDescent="0.25">
      <c r="B80" s="15" t="s">
        <v>47</v>
      </c>
      <c r="C80" s="21">
        <f>SUM(C12-35)/L65</f>
        <v>-8.75</v>
      </c>
      <c r="D80" s="20">
        <f>SUM(F12-35)/N65</f>
        <v>-8.0295506854696619</v>
      </c>
      <c r="F80" s="3" t="s">
        <v>61</v>
      </c>
    </row>
    <row r="81" spans="2:4" ht="15.75" x14ac:dyDescent="0.25">
      <c r="B81" s="15" t="s">
        <v>48</v>
      </c>
      <c r="C81" s="21">
        <f>SUM(C13-35)/L66</f>
        <v>-6.2861855709371213</v>
      </c>
      <c r="D81" s="20">
        <f>SUM(F13-35)/N66</f>
        <v>-6.2861855709371213</v>
      </c>
    </row>
    <row r="82" spans="2:4" x14ac:dyDescent="0.25">
      <c r="C82" s="21"/>
      <c r="D82" s="20"/>
    </row>
    <row r="83" spans="2:4" ht="15.75" x14ac:dyDescent="0.25">
      <c r="B83" s="15" t="s">
        <v>49</v>
      </c>
      <c r="C83" s="21">
        <f>SUM(C15-35)/L68</f>
        <v>-6.3900965042269382</v>
      </c>
      <c r="D83" s="20">
        <f>SUM(F15-35)/N68</f>
        <v>-6.6143782776614763</v>
      </c>
    </row>
    <row r="84" spans="2:4" ht="15.75" x14ac:dyDescent="0.25">
      <c r="B84" s="15" t="s">
        <v>50</v>
      </c>
      <c r="C84" s="21">
        <f>SUM(C16-35)/L69</f>
        <v>-7.8262379212492652</v>
      </c>
      <c r="D84" s="20">
        <f>SUM(F16-35)/N69</f>
        <v>-8.75</v>
      </c>
    </row>
  </sheetData>
  <mergeCells count="2">
    <mergeCell ref="B8:C8"/>
    <mergeCell ref="B14:C14"/>
  </mergeCells>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opLeftCell="A10" workbookViewId="0">
      <selection activeCell="D29" sqref="D29"/>
    </sheetView>
  </sheetViews>
  <sheetFormatPr baseColWidth="10" defaultRowHeight="15" x14ac:dyDescent="0.25"/>
  <cols>
    <col min="2" max="2" width="17.28515625" customWidth="1"/>
    <col min="4" max="4" width="22.28515625" customWidth="1"/>
    <col min="5" max="5" width="43.140625" customWidth="1"/>
    <col min="9" max="9" width="20.5703125" customWidth="1"/>
    <col min="16" max="16" width="38.42578125" customWidth="1"/>
  </cols>
  <sheetData>
    <row r="1" spans="1:30" s="3" customFormat="1" ht="33.75" x14ac:dyDescent="0.5">
      <c r="A1" s="31" t="s">
        <v>1</v>
      </c>
      <c r="B1" s="1" t="s">
        <v>66</v>
      </c>
      <c r="C1" s="1"/>
      <c r="D1" s="1"/>
      <c r="E1" s="26" t="s">
        <v>120</v>
      </c>
      <c r="F1" s="1"/>
      <c r="G1" s="1"/>
      <c r="H1" s="1"/>
      <c r="I1" s="4"/>
      <c r="J1" s="1"/>
      <c r="K1" s="1"/>
      <c r="L1" s="1"/>
      <c r="M1" s="1"/>
      <c r="N1" s="1"/>
      <c r="O1" s="1"/>
      <c r="P1"/>
      <c r="Q1"/>
      <c r="R1"/>
      <c r="S1"/>
      <c r="T1"/>
      <c r="U1"/>
      <c r="V1"/>
      <c r="W1"/>
      <c r="X1"/>
      <c r="Y1"/>
      <c r="Z1"/>
      <c r="AA1"/>
      <c r="AB1"/>
      <c r="AC1"/>
      <c r="AD1"/>
    </row>
    <row r="2" spans="1:30" s="3" customFormat="1" ht="23.25" x14ac:dyDescent="0.35">
      <c r="A2" s="8"/>
      <c r="B2" s="9"/>
      <c r="C2" s="26" t="s">
        <v>32</v>
      </c>
      <c r="D2" s="9"/>
      <c r="E2" s="10"/>
      <c r="F2" s="1" t="s">
        <v>3</v>
      </c>
      <c r="G2" s="1"/>
      <c r="H2" s="1" t="s">
        <v>4</v>
      </c>
      <c r="I2" s="4"/>
      <c r="J2" s="1" t="s">
        <v>5</v>
      </c>
      <c r="K2" s="1"/>
      <c r="L2" s="1" t="s">
        <v>6</v>
      </c>
      <c r="M2" s="1"/>
      <c r="N2" s="1" t="s">
        <v>7</v>
      </c>
      <c r="O2" s="9"/>
      <c r="P2"/>
      <c r="Q2"/>
      <c r="R2"/>
      <c r="S2"/>
      <c r="T2"/>
      <c r="U2"/>
      <c r="V2"/>
      <c r="W2"/>
      <c r="X2"/>
      <c r="Y2"/>
      <c r="Z2"/>
      <c r="AA2"/>
      <c r="AB2"/>
      <c r="AC2"/>
      <c r="AD2"/>
    </row>
    <row r="3" spans="1:30" s="3" customFormat="1" x14ac:dyDescent="0.25">
      <c r="A3" s="7"/>
      <c r="B3" s="11" t="s">
        <v>16</v>
      </c>
      <c r="C3" s="13"/>
      <c r="D3" s="7"/>
      <c r="E3" s="12"/>
      <c r="F3" s="24">
        <f t="shared" ref="F3:F8" si="0">SUM(C3-7)/0.77459</f>
        <v>-9.0370389496378731</v>
      </c>
      <c r="G3" s="12"/>
      <c r="H3" s="50"/>
      <c r="I3" s="50"/>
      <c r="J3" s="50"/>
      <c r="K3" s="50"/>
      <c r="L3" s="50"/>
      <c r="M3" s="50"/>
      <c r="N3" s="50"/>
      <c r="O3" s="48"/>
      <c r="P3"/>
      <c r="Q3"/>
      <c r="R3"/>
      <c r="S3"/>
      <c r="T3"/>
      <c r="U3"/>
      <c r="V3"/>
      <c r="W3"/>
      <c r="X3"/>
      <c r="Y3"/>
      <c r="Z3"/>
      <c r="AA3"/>
      <c r="AB3"/>
      <c r="AC3"/>
      <c r="AD3"/>
    </row>
    <row r="4" spans="1:30" s="3" customFormat="1" x14ac:dyDescent="0.25">
      <c r="A4" s="7"/>
      <c r="B4" s="11" t="s">
        <v>17</v>
      </c>
      <c r="C4" s="13"/>
      <c r="D4" s="7"/>
      <c r="E4" s="12"/>
      <c r="F4" s="24">
        <f t="shared" si="0"/>
        <v>-9.0370389496378731</v>
      </c>
      <c r="G4" s="12"/>
      <c r="H4" s="50"/>
      <c r="I4" s="50"/>
      <c r="J4" s="50"/>
      <c r="K4" s="50"/>
      <c r="L4" s="50"/>
      <c r="M4" s="50"/>
      <c r="N4" s="50"/>
      <c r="O4" s="48"/>
      <c r="P4"/>
      <c r="Q4"/>
      <c r="R4"/>
      <c r="S4"/>
      <c r="T4"/>
      <c r="U4"/>
      <c r="V4"/>
      <c r="W4"/>
      <c r="X4"/>
      <c r="Y4"/>
      <c r="Z4"/>
      <c r="AA4"/>
      <c r="AB4"/>
      <c r="AC4"/>
      <c r="AD4"/>
    </row>
    <row r="5" spans="1:30" s="3" customFormat="1" x14ac:dyDescent="0.25">
      <c r="A5" s="7"/>
      <c r="B5" s="11" t="s">
        <v>18</v>
      </c>
      <c r="C5" s="13"/>
      <c r="D5" s="7"/>
      <c r="E5" s="12"/>
      <c r="F5" s="24">
        <f t="shared" si="0"/>
        <v>-9.0370389496378731</v>
      </c>
      <c r="G5" s="12"/>
      <c r="H5" s="50"/>
      <c r="I5" s="50"/>
      <c r="J5" s="50"/>
      <c r="K5" s="50"/>
      <c r="L5" s="50"/>
      <c r="M5" s="50"/>
      <c r="N5" s="50"/>
      <c r="O5" s="48"/>
      <c r="P5"/>
      <c r="Q5"/>
      <c r="R5"/>
      <c r="S5"/>
      <c r="T5"/>
      <c r="U5"/>
      <c r="V5"/>
      <c r="W5"/>
      <c r="X5"/>
      <c r="Y5"/>
      <c r="Z5"/>
      <c r="AA5"/>
      <c r="AB5"/>
      <c r="AC5"/>
      <c r="AD5"/>
    </row>
    <row r="6" spans="1:30" s="3" customFormat="1" ht="18.75" x14ac:dyDescent="0.3">
      <c r="A6" s="7"/>
      <c r="B6" s="11" t="s">
        <v>19</v>
      </c>
      <c r="C6" s="13"/>
      <c r="D6" s="7"/>
      <c r="E6" s="12"/>
      <c r="F6" s="24">
        <f t="shared" si="0"/>
        <v>-9.0370389496378731</v>
      </c>
      <c r="G6" s="12"/>
      <c r="H6" s="60" t="s">
        <v>135</v>
      </c>
      <c r="I6" s="50"/>
      <c r="J6" s="50"/>
      <c r="K6" s="50"/>
      <c r="L6" s="50"/>
      <c r="M6" s="50"/>
      <c r="N6" s="50"/>
      <c r="O6" s="48"/>
      <c r="P6"/>
      <c r="Q6"/>
      <c r="R6"/>
      <c r="S6"/>
      <c r="T6"/>
      <c r="U6"/>
      <c r="V6"/>
      <c r="W6"/>
      <c r="X6"/>
      <c r="Y6"/>
      <c r="Z6"/>
      <c r="AA6"/>
      <c r="AB6"/>
      <c r="AC6"/>
      <c r="AD6"/>
    </row>
    <row r="7" spans="1:30" s="3" customFormat="1" x14ac:dyDescent="0.25">
      <c r="A7" s="7"/>
      <c r="B7" s="11" t="s">
        <v>20</v>
      </c>
      <c r="C7" s="13"/>
      <c r="D7" s="7"/>
      <c r="E7" s="12"/>
      <c r="F7" s="24">
        <f t="shared" si="0"/>
        <v>-9.0370389496378731</v>
      </c>
      <c r="G7" s="12"/>
      <c r="H7" s="50"/>
      <c r="I7" s="50"/>
      <c r="J7" s="50"/>
      <c r="K7" s="50"/>
      <c r="L7" s="50"/>
      <c r="M7" s="50"/>
      <c r="N7" s="50"/>
      <c r="O7" s="48"/>
      <c r="P7"/>
      <c r="Q7"/>
      <c r="R7"/>
      <c r="S7"/>
      <c r="T7"/>
      <c r="U7"/>
      <c r="V7"/>
      <c r="W7"/>
      <c r="X7"/>
      <c r="Y7"/>
      <c r="Z7"/>
      <c r="AA7"/>
      <c r="AB7"/>
      <c r="AC7"/>
      <c r="AD7"/>
    </row>
    <row r="8" spans="1:30" s="3" customFormat="1" ht="30" x14ac:dyDescent="0.25">
      <c r="A8" s="7"/>
      <c r="B8" s="11" t="s">
        <v>21</v>
      </c>
      <c r="C8" s="13"/>
      <c r="D8" s="7"/>
      <c r="E8" s="12"/>
      <c r="F8" s="24">
        <f t="shared" si="0"/>
        <v>-9.0370389496378731</v>
      </c>
      <c r="G8" s="12"/>
      <c r="H8" s="50"/>
      <c r="I8" s="50"/>
      <c r="J8" s="50"/>
      <c r="K8" s="50"/>
      <c r="L8" s="50"/>
      <c r="M8" s="50"/>
      <c r="N8" s="50"/>
      <c r="O8" s="48"/>
      <c r="P8"/>
      <c r="Q8"/>
      <c r="R8"/>
      <c r="S8"/>
      <c r="T8"/>
      <c r="U8"/>
      <c r="V8"/>
      <c r="W8"/>
      <c r="X8"/>
      <c r="Y8"/>
      <c r="Z8"/>
      <c r="AA8"/>
      <c r="AB8"/>
      <c r="AC8"/>
      <c r="AD8"/>
    </row>
    <row r="9" spans="1:30" s="3" customFormat="1" x14ac:dyDescent="0.25">
      <c r="A9" s="7"/>
      <c r="B9" s="11" t="s">
        <v>22</v>
      </c>
      <c r="C9" s="13"/>
      <c r="D9" s="7"/>
      <c r="E9" s="12"/>
      <c r="F9" s="24">
        <f t="shared" ref="F9:F15" si="1">SUM(C9-7)/0.72111</f>
        <v>-9.707256867884233</v>
      </c>
      <c r="G9" s="12"/>
      <c r="H9" s="50"/>
      <c r="I9" s="50"/>
      <c r="J9" s="50"/>
      <c r="K9" s="50"/>
      <c r="L9" s="50"/>
      <c r="M9" s="50"/>
      <c r="N9" s="50"/>
      <c r="O9" s="48"/>
      <c r="P9"/>
      <c r="Q9"/>
      <c r="R9"/>
      <c r="S9"/>
      <c r="T9"/>
      <c r="U9"/>
      <c r="V9"/>
      <c r="W9"/>
      <c r="X9"/>
      <c r="Y9"/>
      <c r="Z9"/>
      <c r="AA9"/>
      <c r="AB9"/>
      <c r="AC9"/>
      <c r="AD9"/>
    </row>
    <row r="10" spans="1:30" s="3" customFormat="1" x14ac:dyDescent="0.25">
      <c r="A10" s="7"/>
      <c r="B10" s="11" t="s">
        <v>23</v>
      </c>
      <c r="C10" s="13"/>
      <c r="D10" s="7"/>
      <c r="E10" s="12"/>
      <c r="F10" s="24">
        <f t="shared" si="1"/>
        <v>-9.707256867884233</v>
      </c>
      <c r="G10" s="12"/>
      <c r="H10" s="50"/>
      <c r="I10" s="50"/>
      <c r="J10" s="50"/>
      <c r="K10" s="50"/>
      <c r="L10" s="50"/>
      <c r="M10" s="50"/>
      <c r="N10" s="50"/>
      <c r="O10" s="48"/>
      <c r="P10"/>
      <c r="Q10"/>
      <c r="R10"/>
      <c r="S10"/>
      <c r="T10"/>
      <c r="U10"/>
      <c r="V10"/>
      <c r="W10"/>
      <c r="X10"/>
      <c r="Y10"/>
      <c r="Z10"/>
      <c r="AA10"/>
      <c r="AB10"/>
      <c r="AC10"/>
      <c r="AD10"/>
    </row>
    <row r="11" spans="1:30" s="3" customFormat="1" ht="30" x14ac:dyDescent="0.25">
      <c r="A11" s="7"/>
      <c r="B11" s="11" t="s">
        <v>24</v>
      </c>
      <c r="C11" s="13"/>
      <c r="D11" s="7"/>
      <c r="E11" s="12"/>
      <c r="F11" s="24">
        <f t="shared" si="1"/>
        <v>-9.707256867884233</v>
      </c>
      <c r="G11" s="12"/>
      <c r="H11" s="50"/>
      <c r="I11" s="50"/>
      <c r="J11" s="50"/>
      <c r="K11" s="50"/>
      <c r="L11" s="50"/>
      <c r="M11" s="50"/>
      <c r="N11" s="50"/>
      <c r="O11" s="48"/>
      <c r="P11" s="58"/>
      <c r="Q11"/>
      <c r="R11"/>
      <c r="S11"/>
      <c r="T11"/>
      <c r="U11"/>
      <c r="V11"/>
      <c r="W11"/>
      <c r="X11"/>
      <c r="Y11"/>
      <c r="Z11"/>
      <c r="AA11"/>
      <c r="AB11"/>
      <c r="AC11"/>
      <c r="AD11"/>
    </row>
    <row r="12" spans="1:30" s="3" customFormat="1" x14ac:dyDescent="0.25">
      <c r="A12" s="7"/>
      <c r="B12" s="11" t="s">
        <v>25</v>
      </c>
      <c r="C12" s="13"/>
      <c r="D12" s="7"/>
      <c r="E12" s="12"/>
      <c r="F12" s="24">
        <f t="shared" si="1"/>
        <v>-9.707256867884233</v>
      </c>
      <c r="G12" s="12"/>
      <c r="H12" s="50"/>
      <c r="I12" s="50"/>
      <c r="J12" s="50"/>
      <c r="K12" s="50"/>
      <c r="L12" s="50"/>
      <c r="M12" s="50"/>
      <c r="N12" s="50"/>
      <c r="O12" s="48"/>
      <c r="P12"/>
      <c r="Q12"/>
      <c r="R12"/>
      <c r="S12"/>
      <c r="T12"/>
      <c r="U12"/>
      <c r="V12"/>
      <c r="W12"/>
      <c r="X12"/>
      <c r="Y12"/>
      <c r="Z12"/>
      <c r="AA12"/>
      <c r="AB12"/>
      <c r="AC12"/>
      <c r="AD12"/>
    </row>
    <row r="13" spans="1:30" s="3" customFormat="1" x14ac:dyDescent="0.25">
      <c r="A13" s="7"/>
      <c r="B13" s="11" t="s">
        <v>26</v>
      </c>
      <c r="C13" s="13"/>
      <c r="D13" s="7"/>
      <c r="E13" s="12"/>
      <c r="F13" s="24">
        <f t="shared" si="1"/>
        <v>-9.707256867884233</v>
      </c>
      <c r="G13" s="12"/>
      <c r="H13" s="50"/>
      <c r="I13" s="50"/>
      <c r="J13" s="50"/>
      <c r="K13" s="50"/>
      <c r="L13" s="50"/>
      <c r="M13" s="50"/>
      <c r="N13" s="50"/>
      <c r="O13" s="48"/>
      <c r="P13"/>
      <c r="Q13"/>
      <c r="R13"/>
      <c r="S13"/>
      <c r="T13"/>
      <c r="U13"/>
      <c r="V13"/>
      <c r="W13"/>
      <c r="X13"/>
      <c r="Y13"/>
      <c r="Z13"/>
      <c r="AA13"/>
      <c r="AB13"/>
      <c r="AC13"/>
      <c r="AD13"/>
    </row>
    <row r="14" spans="1:30" ht="30" x14ac:dyDescent="0.25">
      <c r="A14" s="7"/>
      <c r="B14" s="11" t="s">
        <v>27</v>
      </c>
      <c r="C14" s="13"/>
      <c r="D14" s="7"/>
      <c r="E14" s="12"/>
      <c r="F14" s="24">
        <f t="shared" si="1"/>
        <v>-9.707256867884233</v>
      </c>
      <c r="G14" s="12"/>
      <c r="H14" s="50"/>
      <c r="I14" s="50"/>
      <c r="J14" s="50"/>
      <c r="K14" s="50"/>
      <c r="L14" s="50"/>
      <c r="M14" s="50"/>
      <c r="N14" s="50"/>
      <c r="O14" s="48"/>
    </row>
    <row r="15" spans="1:30" x14ac:dyDescent="0.25">
      <c r="A15" s="7"/>
      <c r="B15" s="11" t="s">
        <v>28</v>
      </c>
      <c r="C15" s="13"/>
      <c r="D15" s="7"/>
      <c r="E15" s="12"/>
      <c r="F15" s="24">
        <f t="shared" si="1"/>
        <v>-9.707256867884233</v>
      </c>
      <c r="G15" s="12"/>
      <c r="H15" s="50"/>
      <c r="I15" s="50"/>
      <c r="J15" s="50"/>
      <c r="K15" s="50"/>
      <c r="L15" s="50"/>
      <c r="M15" s="50"/>
      <c r="N15" s="50"/>
      <c r="O15" s="48"/>
    </row>
    <row r="16" spans="1:30" ht="18.75" x14ac:dyDescent="0.3">
      <c r="A16" s="7"/>
      <c r="B16" s="11"/>
      <c r="C16" s="12"/>
      <c r="D16" s="7"/>
      <c r="E16" s="27" t="s">
        <v>122</v>
      </c>
      <c r="F16" s="12"/>
      <c r="G16" s="12"/>
      <c r="H16" s="50"/>
      <c r="I16" s="50"/>
      <c r="J16" s="50"/>
      <c r="K16" s="50"/>
      <c r="L16" s="50"/>
      <c r="M16" s="50"/>
      <c r="N16" s="50"/>
      <c r="O16" s="48"/>
    </row>
    <row r="17" spans="1:15" ht="18.75" x14ac:dyDescent="0.3">
      <c r="A17" s="12"/>
      <c r="B17" s="11"/>
      <c r="C17" s="56" t="s">
        <v>33</v>
      </c>
      <c r="D17" s="12"/>
      <c r="E17" s="12"/>
      <c r="F17" s="12" t="s">
        <v>3</v>
      </c>
      <c r="G17" s="12"/>
      <c r="H17" s="50" t="s">
        <v>4</v>
      </c>
      <c r="I17" s="50"/>
      <c r="J17" s="50" t="s">
        <v>5</v>
      </c>
      <c r="K17" s="50"/>
      <c r="L17" s="50" t="s">
        <v>6</v>
      </c>
      <c r="M17" s="50"/>
      <c r="N17" s="50" t="s">
        <v>7</v>
      </c>
      <c r="O17" s="50"/>
    </row>
    <row r="18" spans="1:15" ht="60" x14ac:dyDescent="0.25">
      <c r="A18" s="12"/>
      <c r="B18" s="11" t="s">
        <v>29</v>
      </c>
      <c r="C18" s="14"/>
      <c r="D18" s="12"/>
      <c r="E18" s="12"/>
      <c r="F18" s="24">
        <f>SUM(C18-65)/3.60555</f>
        <v>-18.027762754642147</v>
      </c>
      <c r="G18" s="12"/>
      <c r="H18" s="50"/>
      <c r="I18" s="50"/>
      <c r="J18" s="50"/>
      <c r="K18" s="50"/>
      <c r="L18" s="50"/>
      <c r="M18" s="50"/>
      <c r="N18" s="50"/>
      <c r="O18" s="50"/>
    </row>
    <row r="19" spans="1:15" ht="45" x14ac:dyDescent="0.3">
      <c r="A19" s="12"/>
      <c r="B19" s="11" t="s">
        <v>30</v>
      </c>
      <c r="C19" s="14"/>
      <c r="D19" s="12"/>
      <c r="E19" s="12"/>
      <c r="F19" s="24">
        <f>SUM(C19-65)/3.8729</f>
        <v>-16.783289008236721</v>
      </c>
      <c r="G19" s="12"/>
      <c r="H19" s="60" t="s">
        <v>135</v>
      </c>
      <c r="I19" s="50"/>
      <c r="J19" s="50"/>
      <c r="K19" s="50"/>
      <c r="L19" s="50"/>
      <c r="M19" s="50"/>
      <c r="N19" s="50"/>
      <c r="O19" s="50"/>
    </row>
    <row r="20" spans="1:15" ht="30" x14ac:dyDescent="0.25">
      <c r="A20" s="12"/>
      <c r="B20" s="11" t="s">
        <v>31</v>
      </c>
      <c r="C20" s="14"/>
      <c r="D20" s="12"/>
      <c r="E20" s="12"/>
      <c r="F20" s="24">
        <f>SUM(C20-65)/3.60555</f>
        <v>-18.027762754642147</v>
      </c>
      <c r="G20" s="12"/>
      <c r="H20" s="50"/>
      <c r="I20" s="50"/>
      <c r="J20" s="50"/>
      <c r="K20" s="50"/>
      <c r="L20" s="50"/>
      <c r="M20" s="50"/>
      <c r="N20" s="50"/>
      <c r="O20" s="50"/>
    </row>
    <row r="21" spans="1:15" ht="21" x14ac:dyDescent="0.35">
      <c r="A21" s="12"/>
      <c r="B21" s="12"/>
      <c r="C21" s="12"/>
      <c r="D21" s="12"/>
      <c r="E21" s="52" t="s">
        <v>123</v>
      </c>
      <c r="F21" s="12"/>
      <c r="G21" s="12"/>
      <c r="H21" s="50"/>
      <c r="I21" s="50"/>
      <c r="J21" s="59" t="s">
        <v>124</v>
      </c>
      <c r="K21" s="50"/>
      <c r="L21" s="50"/>
      <c r="M21" s="50"/>
      <c r="N21" s="50"/>
      <c r="O21" s="50"/>
    </row>
    <row r="22" spans="1:15" x14ac:dyDescent="0.25">
      <c r="A22" s="12"/>
      <c r="B22" s="11"/>
      <c r="C22" s="12"/>
      <c r="D22" s="12"/>
      <c r="E22" s="12" t="s">
        <v>39</v>
      </c>
      <c r="F22" s="12" t="s">
        <v>35</v>
      </c>
      <c r="G22" s="12"/>
      <c r="H22" s="50" t="s">
        <v>36</v>
      </c>
      <c r="I22" s="50"/>
      <c r="J22" s="50" t="s">
        <v>37</v>
      </c>
      <c r="K22" s="50"/>
      <c r="L22" s="50" t="s">
        <v>34</v>
      </c>
      <c r="M22" s="50"/>
      <c r="N22" s="50" t="s">
        <v>38</v>
      </c>
      <c r="O22" s="50"/>
    </row>
    <row r="23" spans="1:15" ht="60" x14ac:dyDescent="0.25">
      <c r="A23" s="12"/>
      <c r="B23" s="11" t="s">
        <v>29</v>
      </c>
      <c r="C23" s="12" t="s">
        <v>136</v>
      </c>
      <c r="D23" s="12"/>
      <c r="E23" s="12"/>
      <c r="F23" s="24">
        <f>SUM(C18-35)/3.60555</f>
        <v>-9.7072568678842348</v>
      </c>
      <c r="G23" s="12"/>
      <c r="H23" s="50"/>
      <c r="I23" s="50"/>
      <c r="J23" s="50"/>
      <c r="K23" s="50"/>
      <c r="L23" s="50"/>
      <c r="M23" s="50"/>
      <c r="N23" s="50"/>
      <c r="O23" s="50"/>
    </row>
    <row r="24" spans="1:15" ht="45" x14ac:dyDescent="0.3">
      <c r="A24" s="12"/>
      <c r="B24" s="11" t="s">
        <v>30</v>
      </c>
      <c r="C24" s="12"/>
      <c r="D24" s="12"/>
      <c r="E24" s="12"/>
      <c r="F24" s="24">
        <f>SUM(C19-35)/3.8729</f>
        <v>-9.0371556198197727</v>
      </c>
      <c r="G24" s="12"/>
      <c r="H24" s="60" t="s">
        <v>135</v>
      </c>
      <c r="I24" s="50"/>
      <c r="J24" s="50"/>
      <c r="K24" s="50"/>
      <c r="L24" s="50"/>
      <c r="M24" s="50"/>
      <c r="N24" s="50"/>
      <c r="O24" s="50"/>
    </row>
    <row r="25" spans="1:15" ht="30" x14ac:dyDescent="0.25">
      <c r="A25" s="12"/>
      <c r="B25" s="11" t="s">
        <v>31</v>
      </c>
      <c r="C25" s="12"/>
      <c r="D25" s="12"/>
      <c r="E25" s="12"/>
      <c r="F25" s="24">
        <f>SUM(C20-35)/3.60555</f>
        <v>-9.7072568678842348</v>
      </c>
      <c r="G25" s="12"/>
      <c r="H25" s="50"/>
      <c r="I25" s="50"/>
      <c r="J25" s="50"/>
      <c r="K25" s="50"/>
      <c r="L25" s="50"/>
      <c r="M25" s="50"/>
      <c r="N25" s="50"/>
      <c r="O25" s="50"/>
    </row>
    <row r="27" spans="1:15" ht="18.75" x14ac:dyDescent="0.3">
      <c r="B27" s="60" t="s">
        <v>121</v>
      </c>
    </row>
  </sheetData>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workbookViewId="0">
      <selection activeCell="E26" sqref="E26"/>
    </sheetView>
  </sheetViews>
  <sheetFormatPr baseColWidth="10" defaultRowHeight="15" x14ac:dyDescent="0.25"/>
  <cols>
    <col min="2" max="2" width="17.28515625" customWidth="1"/>
    <col min="4" max="4" width="22.28515625" customWidth="1"/>
    <col min="5" max="5" width="43.140625" customWidth="1"/>
    <col min="9" max="9" width="20.5703125" customWidth="1"/>
  </cols>
  <sheetData>
    <row r="1" spans="1:30" s="3" customFormat="1" ht="31.5" x14ac:dyDescent="0.5">
      <c r="A1" s="1"/>
      <c r="B1" s="2"/>
      <c r="C1" s="1"/>
      <c r="D1" s="1"/>
      <c r="E1" s="1"/>
      <c r="F1" s="1"/>
      <c r="G1" s="1"/>
      <c r="H1" s="1"/>
      <c r="I1" s="2"/>
      <c r="J1" s="2"/>
      <c r="K1" s="1"/>
      <c r="L1" s="1"/>
      <c r="M1" s="1"/>
      <c r="N1" s="1"/>
      <c r="O1" s="1"/>
      <c r="P1"/>
      <c r="Q1"/>
      <c r="R1"/>
      <c r="S1"/>
      <c r="T1"/>
      <c r="U1"/>
      <c r="V1"/>
      <c r="W1"/>
      <c r="X1"/>
      <c r="Y1"/>
      <c r="Z1"/>
      <c r="AA1"/>
      <c r="AB1"/>
      <c r="AC1"/>
      <c r="AD1"/>
    </row>
    <row r="2" spans="1:30" s="3" customFormat="1" ht="33.75" x14ac:dyDescent="0.5">
      <c r="A2" s="32" t="s">
        <v>0</v>
      </c>
      <c r="B2" s="1"/>
      <c r="C2" s="1"/>
      <c r="D2" s="1"/>
      <c r="E2" s="1"/>
      <c r="F2" s="1"/>
      <c r="G2" s="1"/>
      <c r="H2" s="1"/>
      <c r="I2" s="4"/>
      <c r="J2" s="1"/>
      <c r="K2" s="1"/>
      <c r="L2" s="1"/>
      <c r="M2" s="1"/>
      <c r="N2" s="1"/>
      <c r="O2" s="1"/>
      <c r="P2"/>
      <c r="Q2"/>
      <c r="R2"/>
      <c r="S2"/>
      <c r="T2"/>
      <c r="U2"/>
      <c r="V2"/>
      <c r="W2"/>
      <c r="X2"/>
      <c r="Y2"/>
      <c r="Z2"/>
      <c r="AA2"/>
      <c r="AB2"/>
      <c r="AC2"/>
      <c r="AD2"/>
    </row>
    <row r="3" spans="1:30" s="3" customFormat="1" ht="23.25" x14ac:dyDescent="0.35">
      <c r="A3" s="1"/>
      <c r="B3" s="1"/>
      <c r="C3" s="1"/>
      <c r="D3" s="1"/>
      <c r="E3" s="25" t="s">
        <v>125</v>
      </c>
      <c r="F3" s="1"/>
      <c r="G3" s="1"/>
      <c r="H3" s="1"/>
      <c r="I3" s="4"/>
      <c r="J3" s="1"/>
      <c r="K3" s="1"/>
      <c r="L3" s="1"/>
      <c r="M3" s="1"/>
      <c r="N3" s="1"/>
      <c r="O3" s="1"/>
      <c r="P3"/>
      <c r="Q3"/>
      <c r="R3"/>
      <c r="S3"/>
      <c r="T3"/>
      <c r="U3"/>
      <c r="V3"/>
      <c r="W3"/>
      <c r="X3"/>
      <c r="Y3"/>
      <c r="Z3"/>
      <c r="AA3"/>
      <c r="AB3"/>
      <c r="AC3"/>
      <c r="AD3"/>
    </row>
    <row r="4" spans="1:30" s="3" customFormat="1" ht="23.25" x14ac:dyDescent="0.35">
      <c r="A4" s="25" t="s">
        <v>2</v>
      </c>
      <c r="B4" s="1"/>
      <c r="C4" s="1"/>
      <c r="D4" s="1"/>
      <c r="E4" s="1"/>
      <c r="F4" s="25" t="s">
        <v>132</v>
      </c>
      <c r="G4" s="1"/>
      <c r="H4" s="1"/>
      <c r="I4" s="4"/>
      <c r="J4" s="1"/>
      <c r="K4" s="1"/>
      <c r="L4" s="1"/>
      <c r="M4" s="1"/>
      <c r="N4" s="1"/>
      <c r="O4" s="1"/>
      <c r="P4"/>
      <c r="Q4"/>
      <c r="R4"/>
      <c r="S4"/>
      <c r="T4"/>
      <c r="U4"/>
      <c r="V4"/>
      <c r="W4"/>
      <c r="X4"/>
      <c r="Y4"/>
      <c r="Z4"/>
      <c r="AA4"/>
      <c r="AB4"/>
      <c r="AC4"/>
      <c r="AD4"/>
    </row>
    <row r="5" spans="1:30" s="3" customFormat="1" ht="23.25" x14ac:dyDescent="0.35">
      <c r="A5" s="1"/>
      <c r="B5" s="5"/>
      <c r="C5" s="1"/>
      <c r="D5" s="1"/>
      <c r="E5" s="1"/>
      <c r="F5" s="1" t="s">
        <v>3</v>
      </c>
      <c r="G5" s="1"/>
      <c r="H5" s="1" t="s">
        <v>4</v>
      </c>
      <c r="I5" s="4"/>
      <c r="J5" s="1" t="s">
        <v>5</v>
      </c>
      <c r="K5" s="1"/>
      <c r="L5" s="1" t="s">
        <v>6</v>
      </c>
      <c r="M5" s="1"/>
      <c r="N5" s="1" t="s">
        <v>7</v>
      </c>
      <c r="O5" s="1"/>
      <c r="P5"/>
      <c r="Q5"/>
      <c r="R5"/>
      <c r="S5"/>
      <c r="T5"/>
      <c r="U5"/>
      <c r="V5"/>
      <c r="W5"/>
      <c r="X5"/>
      <c r="Y5"/>
      <c r="Z5"/>
      <c r="AA5"/>
      <c r="AB5"/>
      <c r="AC5"/>
      <c r="AD5"/>
    </row>
    <row r="6" spans="1:30" s="3" customFormat="1" ht="23.25" x14ac:dyDescent="0.35">
      <c r="A6" s="4"/>
      <c r="B6" s="1"/>
      <c r="C6" s="1"/>
      <c r="D6" s="1"/>
      <c r="E6" s="1"/>
      <c r="F6" s="23">
        <f>SUM((B5-207)/9.15)</f>
        <v>-22.622950819672131</v>
      </c>
      <c r="G6" s="1"/>
      <c r="H6" s="1"/>
      <c r="I6" s="4"/>
      <c r="J6" s="1"/>
      <c r="K6" s="1"/>
      <c r="L6" s="1"/>
      <c r="M6" s="1"/>
      <c r="N6" s="1"/>
      <c r="O6" s="1"/>
      <c r="P6"/>
      <c r="Q6"/>
      <c r="R6"/>
      <c r="S6"/>
      <c r="T6"/>
      <c r="U6"/>
      <c r="V6"/>
      <c r="W6"/>
      <c r="X6"/>
      <c r="Y6"/>
      <c r="Z6"/>
      <c r="AA6"/>
      <c r="AB6"/>
      <c r="AC6"/>
      <c r="AD6"/>
    </row>
    <row r="7" spans="1:30" s="3" customFormat="1" ht="23.25" x14ac:dyDescent="0.35">
      <c r="A7" s="4"/>
      <c r="B7" s="1"/>
      <c r="C7" s="1"/>
      <c r="D7" s="1"/>
      <c r="E7" s="1"/>
      <c r="F7" s="1"/>
      <c r="G7" s="1"/>
      <c r="H7" s="1"/>
      <c r="I7" s="4"/>
      <c r="J7" s="1"/>
      <c r="K7" s="1"/>
      <c r="L7" s="1"/>
      <c r="M7" s="1"/>
      <c r="N7" s="1"/>
      <c r="O7" s="1"/>
      <c r="P7"/>
      <c r="Q7"/>
      <c r="R7"/>
      <c r="S7"/>
      <c r="T7"/>
      <c r="U7"/>
      <c r="V7"/>
      <c r="W7"/>
      <c r="X7"/>
      <c r="Y7"/>
      <c r="Z7"/>
      <c r="AA7"/>
      <c r="AB7"/>
      <c r="AC7"/>
      <c r="AD7"/>
    </row>
    <row r="8" spans="1:30" s="3" customFormat="1" ht="23.25" x14ac:dyDescent="0.35">
      <c r="A8" s="1"/>
      <c r="B8" s="1"/>
      <c r="C8" s="1"/>
      <c r="D8" s="1"/>
      <c r="E8" s="1"/>
      <c r="F8" s="25" t="s">
        <v>133</v>
      </c>
      <c r="G8" s="1"/>
      <c r="H8" s="1"/>
      <c r="I8" s="4"/>
      <c r="J8" s="1"/>
      <c r="K8" s="1"/>
      <c r="L8" s="1"/>
      <c r="M8" s="1"/>
      <c r="N8" s="1"/>
      <c r="O8" s="1"/>
      <c r="P8"/>
      <c r="Q8"/>
      <c r="R8"/>
      <c r="S8"/>
      <c r="T8"/>
      <c r="U8"/>
      <c r="V8"/>
      <c r="W8"/>
      <c r="X8"/>
      <c r="Y8"/>
      <c r="Z8"/>
      <c r="AA8"/>
      <c r="AB8"/>
      <c r="AC8"/>
      <c r="AD8"/>
    </row>
    <row r="9" spans="1:30" s="3" customFormat="1" ht="23.25" x14ac:dyDescent="0.35">
      <c r="A9" s="25" t="s">
        <v>8</v>
      </c>
      <c r="B9" s="1"/>
      <c r="C9" s="1"/>
      <c r="D9" s="1"/>
      <c r="E9" s="1"/>
      <c r="F9" s="1" t="s">
        <v>3</v>
      </c>
      <c r="G9" s="1"/>
      <c r="H9" s="1" t="s">
        <v>4</v>
      </c>
      <c r="I9" s="4"/>
      <c r="J9" s="1" t="s">
        <v>5</v>
      </c>
      <c r="K9" s="1"/>
      <c r="L9" s="1" t="s">
        <v>6</v>
      </c>
      <c r="M9" s="1"/>
      <c r="N9" s="1" t="s">
        <v>7</v>
      </c>
      <c r="O9" s="1"/>
      <c r="P9"/>
      <c r="Q9"/>
      <c r="R9"/>
      <c r="S9"/>
      <c r="T9"/>
      <c r="U9"/>
      <c r="V9"/>
      <c r="W9"/>
      <c r="X9"/>
      <c r="Y9"/>
      <c r="Z9"/>
      <c r="AA9"/>
      <c r="AB9"/>
      <c r="AC9"/>
      <c r="AD9"/>
    </row>
    <row r="10" spans="1:30" s="3" customFormat="1" ht="23.25" x14ac:dyDescent="0.35">
      <c r="A10" s="1"/>
      <c r="B10" s="6"/>
      <c r="C10" s="1"/>
      <c r="D10" s="1"/>
      <c r="E10" s="1"/>
      <c r="F10" s="23">
        <f>SUM((B10-60)/3.05)</f>
        <v>-19.672131147540984</v>
      </c>
      <c r="G10" s="1"/>
      <c r="H10" s="1"/>
      <c r="I10" s="4"/>
      <c r="J10" s="1"/>
      <c r="K10" s="1"/>
      <c r="L10" s="1"/>
      <c r="M10" s="1"/>
      <c r="N10" s="1"/>
      <c r="O10" s="1"/>
      <c r="P10"/>
      <c r="Q10"/>
      <c r="R10"/>
      <c r="S10"/>
      <c r="T10"/>
      <c r="U10"/>
      <c r="V10"/>
      <c r="W10"/>
      <c r="X10"/>
      <c r="Y10"/>
      <c r="Z10"/>
      <c r="AA10"/>
      <c r="AB10"/>
      <c r="AC10"/>
      <c r="AD10"/>
    </row>
    <row r="11" spans="1:30" s="3" customFormat="1" ht="23.25" x14ac:dyDescent="0.35">
      <c r="A11" s="1"/>
      <c r="B11" s="1"/>
      <c r="C11" s="1"/>
      <c r="D11" s="1"/>
      <c r="E11" s="1"/>
      <c r="F11" s="1"/>
      <c r="G11" s="1"/>
      <c r="H11" s="1"/>
      <c r="I11" s="4"/>
      <c r="J11" s="1"/>
      <c r="K11" s="1"/>
      <c r="L11" s="1"/>
      <c r="M11" s="1"/>
      <c r="N11" s="1"/>
      <c r="O11" s="1"/>
      <c r="P11"/>
      <c r="Q11"/>
      <c r="R11"/>
      <c r="S11"/>
      <c r="T11"/>
      <c r="U11"/>
      <c r="V11"/>
      <c r="W11"/>
      <c r="X11"/>
      <c r="Y11"/>
      <c r="Z11"/>
      <c r="AA11"/>
      <c r="AB11"/>
      <c r="AC11"/>
      <c r="AD11"/>
    </row>
    <row r="12" spans="1:30" s="3" customFormat="1" ht="23.25" x14ac:dyDescent="0.35">
      <c r="A12" s="1"/>
      <c r="B12" s="1"/>
      <c r="C12" s="1"/>
      <c r="D12" s="1"/>
      <c r="E12" s="1"/>
      <c r="F12" s="1"/>
      <c r="G12" s="1"/>
      <c r="H12" s="1"/>
      <c r="I12" s="4"/>
      <c r="J12" s="1"/>
      <c r="K12" s="1"/>
      <c r="L12" s="1"/>
      <c r="M12" s="1"/>
      <c r="N12" s="1"/>
      <c r="O12" s="1"/>
      <c r="P12"/>
      <c r="Q12"/>
      <c r="R12"/>
      <c r="S12"/>
      <c r="T12"/>
      <c r="U12"/>
      <c r="V12"/>
      <c r="W12"/>
      <c r="X12"/>
      <c r="Y12"/>
      <c r="Z12"/>
      <c r="AA12"/>
      <c r="AB12"/>
      <c r="AC12"/>
      <c r="AD12"/>
    </row>
    <row r="13" spans="1:30" s="3" customFormat="1" ht="23.25" x14ac:dyDescent="0.35">
      <c r="A13" s="1"/>
      <c r="B13" s="1"/>
      <c r="C13" s="1"/>
      <c r="D13" s="1"/>
      <c r="E13" s="1"/>
      <c r="F13" s="25" t="s">
        <v>134</v>
      </c>
      <c r="G13" s="1"/>
      <c r="H13" s="1"/>
      <c r="I13" s="4"/>
      <c r="J13" s="1"/>
      <c r="K13" s="1"/>
      <c r="L13" s="1"/>
      <c r="M13" s="1"/>
      <c r="N13" s="1"/>
      <c r="O13" s="1"/>
      <c r="P13"/>
      <c r="Q13"/>
      <c r="R13"/>
      <c r="S13"/>
      <c r="T13"/>
      <c r="U13"/>
      <c r="V13"/>
      <c r="W13"/>
      <c r="X13"/>
      <c r="Y13"/>
      <c r="Z13"/>
      <c r="AA13"/>
      <c r="AB13"/>
      <c r="AC13"/>
      <c r="AD13"/>
    </row>
    <row r="14" spans="1:30" s="3" customFormat="1" ht="23.25" x14ac:dyDescent="0.35">
      <c r="A14" s="4"/>
      <c r="B14" s="1"/>
      <c r="C14" s="1"/>
      <c r="D14" s="1"/>
      <c r="E14" s="1"/>
      <c r="F14" s="1" t="s">
        <v>3</v>
      </c>
      <c r="G14" s="1"/>
      <c r="H14" s="1" t="s">
        <v>4</v>
      </c>
      <c r="I14" s="4"/>
      <c r="J14" s="1" t="s">
        <v>5</v>
      </c>
      <c r="K14" s="1"/>
      <c r="L14" s="1" t="s">
        <v>6</v>
      </c>
      <c r="M14" s="1"/>
      <c r="N14" s="1" t="s">
        <v>7</v>
      </c>
      <c r="O14" s="1"/>
      <c r="P14"/>
      <c r="Q14"/>
      <c r="R14"/>
      <c r="S14"/>
      <c r="T14"/>
      <c r="U14"/>
      <c r="V14"/>
      <c r="W14"/>
      <c r="X14"/>
      <c r="Y14"/>
      <c r="Z14"/>
      <c r="AA14"/>
      <c r="AB14"/>
      <c r="AC14"/>
      <c r="AD14"/>
    </row>
    <row r="15" spans="1:30" s="3" customFormat="1" ht="23.25" x14ac:dyDescent="0.35">
      <c r="A15" s="1"/>
      <c r="B15" s="1"/>
      <c r="C15" s="1"/>
      <c r="D15" s="1"/>
      <c r="E15" s="1"/>
      <c r="F15" s="23">
        <f>SUM((B10-70)/3.05)</f>
        <v>-22.95081967213115</v>
      </c>
      <c r="G15" s="1"/>
      <c r="H15" s="1"/>
      <c r="I15" s="4"/>
      <c r="J15" s="1"/>
      <c r="K15" s="1"/>
      <c r="L15" s="1"/>
      <c r="M15" s="1"/>
      <c r="N15" s="1"/>
      <c r="O15" s="1"/>
      <c r="P15"/>
      <c r="Q15"/>
      <c r="R15"/>
      <c r="S15"/>
      <c r="T15"/>
      <c r="U15"/>
      <c r="V15"/>
      <c r="W15"/>
      <c r="X15"/>
      <c r="Y15"/>
      <c r="Z15"/>
      <c r="AA15"/>
      <c r="AB15"/>
      <c r="AC15"/>
      <c r="AD15"/>
    </row>
    <row r="16" spans="1:30" s="3" customFormat="1" ht="23.25" x14ac:dyDescent="0.35">
      <c r="A16" s="1"/>
      <c r="B16" s="1"/>
      <c r="C16" s="1"/>
      <c r="D16" s="1"/>
      <c r="E16" s="1"/>
      <c r="F16" s="1"/>
      <c r="G16" s="1"/>
      <c r="H16" s="1"/>
      <c r="I16" s="4"/>
      <c r="J16" s="1"/>
      <c r="K16" s="1"/>
      <c r="L16" s="1"/>
      <c r="M16" s="1"/>
      <c r="N16" s="1"/>
      <c r="O16" s="1"/>
      <c r="P16"/>
      <c r="Q16"/>
      <c r="R16"/>
      <c r="S16"/>
      <c r="T16"/>
      <c r="U16"/>
      <c r="V16"/>
      <c r="W16"/>
      <c r="X16"/>
      <c r="Y16"/>
      <c r="Z16"/>
      <c r="AA16"/>
      <c r="AB16"/>
      <c r="AC16"/>
      <c r="AD16"/>
    </row>
    <row r="17" spans="1:30" s="3" customFormat="1" ht="23.25" x14ac:dyDescent="0.35">
      <c r="A17" s="1"/>
      <c r="B17" s="1"/>
      <c r="C17" s="1"/>
      <c r="D17" s="1"/>
      <c r="E17" s="25" t="s">
        <v>62</v>
      </c>
      <c r="F17" s="1"/>
      <c r="G17" s="1"/>
      <c r="H17" s="1"/>
      <c r="I17" s="4"/>
      <c r="J17" s="1"/>
      <c r="K17" s="1"/>
      <c r="L17" s="1"/>
      <c r="M17" s="1"/>
      <c r="N17" s="1"/>
      <c r="O17" s="1"/>
      <c r="P17"/>
      <c r="Q17"/>
      <c r="R17"/>
      <c r="S17"/>
      <c r="T17"/>
      <c r="U17"/>
      <c r="V17"/>
      <c r="W17"/>
      <c r="X17"/>
      <c r="Y17"/>
      <c r="Z17"/>
      <c r="AA17"/>
      <c r="AB17"/>
      <c r="AC17"/>
      <c r="AD17"/>
    </row>
    <row r="18" spans="1:30" s="3" customFormat="1" ht="23.25" x14ac:dyDescent="0.35">
      <c r="A18" s="25" t="s">
        <v>9</v>
      </c>
      <c r="B18" s="1"/>
      <c r="C18" s="1"/>
      <c r="D18" s="1"/>
      <c r="E18" s="1"/>
      <c r="F18" s="1" t="s">
        <v>11</v>
      </c>
      <c r="G18" s="1"/>
      <c r="H18" s="1" t="s">
        <v>12</v>
      </c>
      <c r="I18" s="4"/>
      <c r="J18" s="1" t="s">
        <v>13</v>
      </c>
      <c r="K18" s="1"/>
      <c r="L18" s="1" t="s">
        <v>14</v>
      </c>
      <c r="M18" s="1"/>
      <c r="N18" s="1" t="s">
        <v>15</v>
      </c>
      <c r="O18" s="1"/>
      <c r="P18"/>
      <c r="Q18"/>
      <c r="R18"/>
      <c r="S18"/>
      <c r="T18"/>
      <c r="U18"/>
      <c r="V18"/>
      <c r="W18"/>
      <c r="X18"/>
      <c r="Y18"/>
      <c r="Z18"/>
      <c r="AA18"/>
      <c r="AB18"/>
      <c r="AC18"/>
      <c r="AD18"/>
    </row>
    <row r="19" spans="1:30" s="3" customFormat="1" ht="23.25" x14ac:dyDescent="0.35">
      <c r="A19" s="1"/>
      <c r="B19" s="6"/>
      <c r="C19" s="1"/>
      <c r="D19" s="1"/>
      <c r="E19" s="1"/>
      <c r="F19" s="23">
        <f>SUM(B19-B22)</f>
        <v>0</v>
      </c>
      <c r="G19" s="25" t="s">
        <v>126</v>
      </c>
      <c r="H19" s="1"/>
      <c r="I19" s="4"/>
      <c r="J19" s="1"/>
      <c r="K19" s="1"/>
      <c r="L19" s="1"/>
      <c r="M19" s="1"/>
      <c r="N19" s="1"/>
      <c r="O19" s="1"/>
      <c r="P19"/>
      <c r="Q19"/>
      <c r="R19"/>
      <c r="S19"/>
      <c r="T19"/>
      <c r="U19"/>
      <c r="V19"/>
      <c r="W19"/>
      <c r="X19"/>
      <c r="Y19"/>
      <c r="Z19"/>
      <c r="AA19"/>
      <c r="AB19"/>
      <c r="AC19"/>
      <c r="AD19"/>
    </row>
    <row r="20" spans="1:30" s="3" customFormat="1" ht="23.25" x14ac:dyDescent="0.35">
      <c r="A20" s="1"/>
      <c r="B20" s="1"/>
      <c r="C20" s="1"/>
      <c r="D20" s="1"/>
      <c r="E20" s="1"/>
      <c r="F20" s="1"/>
      <c r="G20" s="25" t="s">
        <v>151</v>
      </c>
      <c r="H20" s="1"/>
      <c r="I20" s="4"/>
      <c r="J20" s="1"/>
      <c r="K20" s="1"/>
      <c r="L20" s="1"/>
      <c r="M20" s="1"/>
      <c r="N20" s="1"/>
      <c r="O20" s="1"/>
      <c r="P20"/>
      <c r="Q20"/>
      <c r="R20"/>
      <c r="S20"/>
      <c r="T20"/>
      <c r="U20"/>
      <c r="V20"/>
      <c r="W20"/>
      <c r="X20"/>
      <c r="Y20"/>
      <c r="Z20"/>
      <c r="AA20"/>
      <c r="AB20"/>
      <c r="AC20"/>
      <c r="AD20"/>
    </row>
    <row r="21" spans="1:30" s="3" customFormat="1" ht="23.25" x14ac:dyDescent="0.35">
      <c r="A21" s="25" t="s">
        <v>10</v>
      </c>
      <c r="B21" s="1"/>
      <c r="C21" s="1"/>
      <c r="D21" s="1"/>
      <c r="E21" s="1"/>
      <c r="F21" s="1"/>
      <c r="G21" s="1"/>
      <c r="H21" s="1"/>
      <c r="I21" s="4"/>
      <c r="J21" s="1"/>
      <c r="K21" s="1"/>
      <c r="L21" s="1"/>
      <c r="M21" s="1"/>
      <c r="N21" s="1"/>
      <c r="O21" s="1"/>
      <c r="P21"/>
      <c r="Q21"/>
      <c r="R21"/>
      <c r="S21"/>
      <c r="T21"/>
      <c r="U21"/>
      <c r="V21"/>
      <c r="W21"/>
      <c r="X21"/>
      <c r="Y21"/>
      <c r="Z21"/>
      <c r="AA21"/>
      <c r="AB21"/>
      <c r="AC21"/>
      <c r="AD21"/>
    </row>
    <row r="22" spans="1:30" s="3" customFormat="1" ht="23.25" x14ac:dyDescent="0.35">
      <c r="A22" s="1"/>
      <c r="B22" s="5"/>
      <c r="C22" s="1"/>
      <c r="D22" s="1"/>
      <c r="E22" s="1"/>
      <c r="F22" s="1"/>
      <c r="G22" s="1"/>
      <c r="H22" s="1"/>
      <c r="I22" s="4"/>
      <c r="J22" s="1"/>
      <c r="K22" s="1"/>
      <c r="L22" s="1"/>
      <c r="M22" s="1"/>
      <c r="N22" s="1"/>
      <c r="O22" s="1"/>
      <c r="P22"/>
      <c r="Q22"/>
      <c r="R22"/>
      <c r="S22"/>
      <c r="T22"/>
      <c r="U22"/>
      <c r="V22"/>
      <c r="W22"/>
      <c r="X22"/>
      <c r="Y22"/>
      <c r="Z22"/>
      <c r="AA22"/>
      <c r="AB22"/>
      <c r="AC22"/>
      <c r="AD22"/>
    </row>
    <row r="23" spans="1:30" s="3" customFormat="1" ht="33.75" x14ac:dyDescent="0.5">
      <c r="A23" s="42"/>
      <c r="B23" s="19"/>
      <c r="C23" s="19"/>
      <c r="D23" s="19"/>
      <c r="E23" s="43"/>
      <c r="F23" s="19"/>
      <c r="G23" s="19"/>
      <c r="H23" s="19"/>
      <c r="I23" s="44"/>
      <c r="J23" s="19"/>
      <c r="K23" s="19"/>
      <c r="L23" s="19"/>
      <c r="M23" s="19"/>
      <c r="N23" s="19"/>
      <c r="O23" s="19"/>
      <c r="P23"/>
      <c r="Q23"/>
      <c r="R23"/>
      <c r="S23"/>
      <c r="T23"/>
      <c r="U23"/>
      <c r="V23"/>
      <c r="W23"/>
      <c r="X23"/>
      <c r="Y23"/>
      <c r="Z23"/>
      <c r="AA23"/>
      <c r="AB23"/>
      <c r="AC23"/>
      <c r="AD23"/>
    </row>
    <row r="24" spans="1:30" s="3" customFormat="1" ht="23.25" x14ac:dyDescent="0.35">
      <c r="A24" s="45"/>
      <c r="B24" s="46"/>
      <c r="C24" s="46"/>
      <c r="D24" s="46"/>
      <c r="E24" s="47"/>
      <c r="F24" s="19"/>
      <c r="G24" s="19"/>
      <c r="H24" s="19"/>
      <c r="I24" s="44"/>
      <c r="J24" s="19"/>
      <c r="K24" s="19"/>
      <c r="L24" s="19"/>
      <c r="M24" s="19"/>
      <c r="N24" s="19"/>
      <c r="O24" s="46"/>
      <c r="P24"/>
      <c r="Q24"/>
      <c r="R24"/>
      <c r="S24"/>
      <c r="T24"/>
      <c r="U24"/>
      <c r="V24"/>
      <c r="W24"/>
      <c r="X24"/>
      <c r="Y24"/>
      <c r="Z24"/>
      <c r="AA24"/>
      <c r="AB24"/>
      <c r="AC24"/>
      <c r="AD24"/>
    </row>
    <row r="25" spans="1:30" s="3" customFormat="1" x14ac:dyDescent="0.25">
      <c r="A25" s="48"/>
      <c r="B25" s="49"/>
      <c r="C25" s="50"/>
      <c r="D25" s="48"/>
      <c r="E25" s="50"/>
      <c r="F25" s="50"/>
      <c r="G25" s="50"/>
      <c r="H25" s="50"/>
      <c r="I25" s="50"/>
      <c r="J25" s="50"/>
      <c r="K25" s="50"/>
      <c r="L25" s="50"/>
      <c r="M25" s="50"/>
      <c r="N25" s="50"/>
      <c r="O25" s="48"/>
      <c r="P25"/>
      <c r="Q25"/>
      <c r="R25"/>
      <c r="S25"/>
      <c r="T25"/>
      <c r="U25"/>
      <c r="V25"/>
      <c r="W25"/>
      <c r="X25"/>
      <c r="Y25"/>
      <c r="Z25"/>
      <c r="AA25"/>
      <c r="AB25"/>
      <c r="AC25"/>
      <c r="AD25"/>
    </row>
    <row r="26" spans="1:30" s="3" customFormat="1" x14ac:dyDescent="0.25">
      <c r="A26" s="48"/>
      <c r="B26" s="49"/>
      <c r="C26" s="50"/>
      <c r="D26" s="48"/>
      <c r="E26" s="50"/>
      <c r="F26" s="50"/>
      <c r="G26" s="50"/>
      <c r="H26" s="50"/>
      <c r="I26" s="50"/>
      <c r="J26" s="50"/>
      <c r="K26" s="50"/>
      <c r="L26" s="50"/>
      <c r="M26" s="50"/>
      <c r="N26" s="50"/>
      <c r="O26" s="48"/>
      <c r="P26"/>
      <c r="Q26"/>
      <c r="R26"/>
      <c r="S26"/>
      <c r="T26"/>
      <c r="U26"/>
      <c r="V26"/>
      <c r="W26"/>
      <c r="X26"/>
      <c r="Y26"/>
      <c r="Z26"/>
      <c r="AA26"/>
      <c r="AB26"/>
      <c r="AC26"/>
      <c r="AD26"/>
    </row>
    <row r="27" spans="1:30" s="3" customFormat="1" x14ac:dyDescent="0.25">
      <c r="A27" s="48"/>
      <c r="B27" s="49"/>
      <c r="C27" s="50"/>
      <c r="D27" s="48"/>
      <c r="E27" s="50"/>
      <c r="F27" s="50"/>
      <c r="G27" s="50"/>
      <c r="H27" s="50"/>
      <c r="I27" s="50"/>
      <c r="J27" s="50"/>
      <c r="K27" s="50"/>
      <c r="L27" s="50"/>
      <c r="M27" s="50"/>
      <c r="N27" s="50"/>
      <c r="O27" s="48"/>
      <c r="P27"/>
      <c r="Q27"/>
      <c r="R27"/>
      <c r="S27"/>
      <c r="T27"/>
      <c r="U27"/>
      <c r="V27"/>
      <c r="W27"/>
      <c r="X27"/>
      <c r="Y27"/>
      <c r="Z27"/>
      <c r="AA27"/>
      <c r="AB27"/>
      <c r="AC27"/>
      <c r="AD27"/>
    </row>
    <row r="28" spans="1:30" s="3" customFormat="1" x14ac:dyDescent="0.25">
      <c r="A28" s="48"/>
      <c r="B28" s="49"/>
      <c r="C28" s="50"/>
      <c r="D28" s="48"/>
      <c r="E28" s="50"/>
      <c r="F28" s="50"/>
      <c r="G28" s="50"/>
      <c r="H28" s="50"/>
      <c r="I28" s="50"/>
      <c r="J28" s="50"/>
      <c r="K28" s="50"/>
      <c r="L28" s="50"/>
      <c r="M28" s="50"/>
      <c r="N28" s="50"/>
      <c r="O28" s="48"/>
      <c r="P28"/>
      <c r="Q28"/>
      <c r="R28"/>
      <c r="S28"/>
      <c r="T28"/>
      <c r="U28"/>
      <c r="V28"/>
      <c r="W28"/>
      <c r="X28"/>
      <c r="Y28"/>
      <c r="Z28"/>
      <c r="AA28"/>
      <c r="AB28"/>
      <c r="AC28"/>
      <c r="AD28"/>
    </row>
    <row r="29" spans="1:30" s="3" customFormat="1" x14ac:dyDescent="0.25">
      <c r="A29" s="48"/>
      <c r="B29" s="49"/>
      <c r="C29" s="50"/>
      <c r="D29" s="48"/>
      <c r="E29" s="50"/>
      <c r="F29" s="50"/>
      <c r="G29" s="50"/>
      <c r="H29" s="50"/>
      <c r="I29" s="50"/>
      <c r="J29" s="50"/>
      <c r="K29" s="50"/>
      <c r="L29" s="50"/>
      <c r="M29" s="50"/>
      <c r="N29" s="50"/>
      <c r="O29" s="48"/>
      <c r="P29"/>
      <c r="Q29"/>
      <c r="R29"/>
      <c r="S29"/>
      <c r="T29"/>
      <c r="U29"/>
      <c r="V29"/>
      <c r="W29"/>
      <c r="X29"/>
      <c r="Y29"/>
      <c r="Z29"/>
      <c r="AA29"/>
      <c r="AB29"/>
      <c r="AC29"/>
      <c r="AD29"/>
    </row>
    <row r="30" spans="1:30" s="3" customFormat="1" x14ac:dyDescent="0.25">
      <c r="A30" s="48"/>
      <c r="B30" s="49"/>
      <c r="C30" s="50"/>
      <c r="D30" s="48"/>
      <c r="E30" s="50"/>
      <c r="F30" s="50"/>
      <c r="G30" s="50"/>
      <c r="H30" s="50"/>
      <c r="I30" s="50"/>
      <c r="J30" s="50"/>
      <c r="K30" s="50"/>
      <c r="L30" s="50"/>
      <c r="M30" s="50"/>
      <c r="N30" s="50"/>
      <c r="O30" s="48"/>
      <c r="P30"/>
      <c r="Q30"/>
      <c r="R30"/>
      <c r="S30"/>
      <c r="T30"/>
      <c r="U30"/>
      <c r="V30"/>
      <c r="W30"/>
      <c r="X30"/>
      <c r="Y30"/>
      <c r="Z30"/>
      <c r="AA30"/>
      <c r="AB30"/>
      <c r="AC30"/>
      <c r="AD30"/>
    </row>
    <row r="31" spans="1:30" s="3" customFormat="1" x14ac:dyDescent="0.25">
      <c r="A31" s="48"/>
      <c r="B31" s="49"/>
      <c r="C31" s="50"/>
      <c r="D31" s="48"/>
      <c r="E31" s="50"/>
      <c r="F31" s="50"/>
      <c r="G31" s="50"/>
      <c r="H31" s="50"/>
      <c r="I31" s="50"/>
      <c r="J31" s="50"/>
      <c r="K31" s="50"/>
      <c r="L31" s="50"/>
      <c r="M31" s="50"/>
      <c r="N31" s="50"/>
      <c r="O31" s="48"/>
      <c r="P31"/>
      <c r="Q31"/>
      <c r="R31"/>
      <c r="S31"/>
      <c r="T31"/>
      <c r="U31"/>
      <c r="V31"/>
      <c r="W31"/>
      <c r="X31"/>
      <c r="Y31"/>
      <c r="Z31"/>
      <c r="AA31"/>
      <c r="AB31"/>
      <c r="AC31"/>
      <c r="AD31"/>
    </row>
    <row r="32" spans="1:30" s="3" customFormat="1" x14ac:dyDescent="0.25">
      <c r="A32" s="48"/>
      <c r="B32" s="49"/>
      <c r="C32" s="50"/>
      <c r="D32" s="48"/>
      <c r="E32" s="50"/>
      <c r="F32" s="50"/>
      <c r="G32" s="50"/>
      <c r="H32" s="50"/>
      <c r="I32" s="50"/>
      <c r="J32" s="50"/>
      <c r="K32" s="50"/>
      <c r="L32" s="50"/>
      <c r="M32" s="50"/>
      <c r="N32" s="50"/>
      <c r="O32" s="48"/>
      <c r="P32"/>
      <c r="Q32"/>
      <c r="R32"/>
      <c r="S32"/>
      <c r="T32"/>
      <c r="U32"/>
      <c r="V32"/>
      <c r="W32"/>
      <c r="X32"/>
      <c r="Y32"/>
      <c r="Z32"/>
      <c r="AA32"/>
      <c r="AB32"/>
      <c r="AC32"/>
      <c r="AD32"/>
    </row>
    <row r="33" spans="1:30" s="3" customFormat="1" x14ac:dyDescent="0.25">
      <c r="A33" s="48"/>
      <c r="B33" s="49"/>
      <c r="C33" s="50"/>
      <c r="D33" s="48"/>
      <c r="E33" s="50"/>
      <c r="F33" s="50"/>
      <c r="G33" s="50"/>
      <c r="H33" s="50"/>
      <c r="I33" s="50"/>
      <c r="J33" s="50"/>
      <c r="K33" s="50"/>
      <c r="L33" s="50"/>
      <c r="M33" s="50"/>
      <c r="N33" s="50"/>
      <c r="O33" s="48"/>
      <c r="P33"/>
      <c r="Q33"/>
      <c r="R33"/>
      <c r="S33"/>
      <c r="T33"/>
      <c r="U33"/>
      <c r="V33"/>
      <c r="W33"/>
      <c r="X33"/>
      <c r="Y33"/>
      <c r="Z33"/>
      <c r="AA33"/>
      <c r="AB33"/>
      <c r="AC33"/>
      <c r="AD33"/>
    </row>
    <row r="34" spans="1:30" s="3" customFormat="1" x14ac:dyDescent="0.25">
      <c r="A34" s="48"/>
      <c r="B34" s="49"/>
      <c r="C34" s="50"/>
      <c r="D34" s="48"/>
      <c r="E34" s="50"/>
      <c r="F34" s="50"/>
      <c r="G34" s="50"/>
      <c r="H34" s="50"/>
      <c r="I34" s="50"/>
      <c r="J34" s="50"/>
      <c r="K34" s="50"/>
      <c r="L34" s="50"/>
      <c r="M34" s="50"/>
      <c r="N34" s="50"/>
      <c r="O34" s="48"/>
      <c r="P34"/>
      <c r="Q34"/>
      <c r="R34"/>
      <c r="S34"/>
      <c r="T34"/>
      <c r="U34"/>
      <c r="V34"/>
      <c r="W34"/>
      <c r="X34"/>
      <c r="Y34"/>
      <c r="Z34"/>
      <c r="AA34"/>
      <c r="AB34"/>
      <c r="AC34"/>
      <c r="AD34"/>
    </row>
    <row r="35" spans="1:30" s="3" customFormat="1" x14ac:dyDescent="0.25">
      <c r="A35" s="48"/>
      <c r="B35" s="49"/>
      <c r="C35" s="50"/>
      <c r="D35" s="48"/>
      <c r="E35" s="50"/>
      <c r="F35" s="50"/>
      <c r="G35" s="50"/>
      <c r="H35" s="50"/>
      <c r="I35" s="50"/>
      <c r="J35" s="50"/>
      <c r="K35" s="50"/>
      <c r="L35" s="50"/>
      <c r="M35" s="50"/>
      <c r="N35" s="50"/>
      <c r="O35" s="48"/>
      <c r="P35"/>
      <c r="Q35"/>
      <c r="R35"/>
      <c r="S35"/>
      <c r="T35"/>
      <c r="U35"/>
      <c r="V35"/>
      <c r="W35"/>
      <c r="X35"/>
      <c r="Y35"/>
      <c r="Z35"/>
      <c r="AA35"/>
      <c r="AB35"/>
      <c r="AC35"/>
      <c r="AD35"/>
    </row>
    <row r="36" spans="1:30" x14ac:dyDescent="0.25">
      <c r="A36" s="48"/>
      <c r="B36" s="49"/>
      <c r="C36" s="50"/>
      <c r="D36" s="48"/>
      <c r="E36" s="50"/>
      <c r="F36" s="50"/>
      <c r="G36" s="50"/>
      <c r="H36" s="50"/>
      <c r="I36" s="50"/>
      <c r="J36" s="50"/>
      <c r="K36" s="50"/>
      <c r="L36" s="50"/>
      <c r="M36" s="50"/>
      <c r="N36" s="50"/>
      <c r="O36" s="48"/>
    </row>
    <row r="37" spans="1:30" x14ac:dyDescent="0.25">
      <c r="A37" s="48"/>
      <c r="B37" s="49"/>
      <c r="C37" s="50"/>
      <c r="D37" s="48"/>
      <c r="E37" s="50"/>
      <c r="F37" s="50"/>
      <c r="G37" s="50"/>
      <c r="H37" s="50"/>
      <c r="I37" s="50"/>
      <c r="J37" s="50"/>
      <c r="K37" s="50"/>
      <c r="L37" s="50"/>
      <c r="M37" s="50"/>
      <c r="N37" s="50"/>
      <c r="O37" s="48"/>
    </row>
    <row r="38" spans="1:30" ht="18.75" x14ac:dyDescent="0.3">
      <c r="A38" s="48"/>
      <c r="B38" s="49"/>
      <c r="C38" s="50"/>
      <c r="D38" s="48"/>
      <c r="E38" s="28"/>
      <c r="F38" s="50"/>
      <c r="G38" s="50"/>
      <c r="H38" s="50"/>
      <c r="I38" s="50"/>
      <c r="J38" s="50"/>
      <c r="K38" s="50"/>
      <c r="L38" s="50"/>
      <c r="M38" s="50"/>
      <c r="N38" s="50"/>
      <c r="O38" s="48"/>
    </row>
    <row r="39" spans="1:30" x14ac:dyDescent="0.25">
      <c r="A39" s="50"/>
      <c r="B39" s="49"/>
      <c r="C39" s="50"/>
      <c r="D39" s="50"/>
      <c r="E39" s="50"/>
      <c r="F39" s="50"/>
      <c r="G39" s="50"/>
      <c r="H39" s="50"/>
      <c r="I39" s="50"/>
      <c r="J39" s="50"/>
      <c r="K39" s="50"/>
      <c r="L39" s="50"/>
      <c r="M39" s="50"/>
      <c r="N39" s="50"/>
      <c r="O39" s="50"/>
    </row>
    <row r="40" spans="1:30" x14ac:dyDescent="0.25">
      <c r="A40" s="50"/>
      <c r="B40" s="49"/>
      <c r="C40" s="50"/>
      <c r="D40" s="50"/>
      <c r="E40" s="50"/>
      <c r="F40" s="50"/>
      <c r="G40" s="50"/>
      <c r="H40" s="50"/>
      <c r="I40" s="50"/>
      <c r="J40" s="50"/>
      <c r="K40" s="50"/>
      <c r="L40" s="50"/>
      <c r="M40" s="50"/>
      <c r="N40" s="50"/>
      <c r="O40" s="50"/>
    </row>
    <row r="41" spans="1:30" x14ac:dyDescent="0.25">
      <c r="A41" s="50"/>
      <c r="B41" s="49"/>
      <c r="C41" s="50"/>
      <c r="D41" s="50"/>
      <c r="E41" s="50"/>
      <c r="F41" s="50"/>
      <c r="G41" s="50"/>
      <c r="H41" s="50"/>
      <c r="I41" s="50"/>
      <c r="J41" s="50"/>
      <c r="K41" s="50"/>
      <c r="L41" s="50"/>
      <c r="M41" s="50"/>
      <c r="N41" s="50"/>
      <c r="O41" s="50"/>
    </row>
    <row r="42" spans="1:30" x14ac:dyDescent="0.25">
      <c r="A42" s="50"/>
      <c r="B42" s="49"/>
      <c r="C42" s="50"/>
      <c r="D42" s="50"/>
      <c r="E42" s="50"/>
      <c r="F42" s="50"/>
      <c r="G42" s="50"/>
      <c r="H42" s="50"/>
      <c r="I42" s="50"/>
      <c r="J42" s="50"/>
      <c r="K42" s="50"/>
      <c r="L42" s="50"/>
      <c r="M42" s="50"/>
      <c r="N42" s="50"/>
      <c r="O42" s="50"/>
    </row>
    <row r="43" spans="1:30" ht="21" x14ac:dyDescent="0.35">
      <c r="A43" s="50"/>
      <c r="B43" s="50"/>
      <c r="C43" s="50"/>
      <c r="D43" s="50"/>
      <c r="E43" s="51"/>
      <c r="F43" s="50"/>
      <c r="G43" s="50"/>
      <c r="H43" s="50"/>
      <c r="I43" s="50"/>
      <c r="J43" s="50"/>
      <c r="K43" s="50"/>
      <c r="L43" s="50"/>
      <c r="M43" s="50"/>
      <c r="N43" s="50"/>
      <c r="O43" s="50"/>
    </row>
    <row r="44" spans="1:30" x14ac:dyDescent="0.25">
      <c r="A44" s="50"/>
      <c r="B44" s="49"/>
      <c r="C44" s="50"/>
      <c r="D44" s="50"/>
      <c r="E44" s="50"/>
      <c r="F44" s="50"/>
      <c r="G44" s="50"/>
      <c r="H44" s="50"/>
      <c r="I44" s="50"/>
      <c r="J44" s="50"/>
      <c r="K44" s="50"/>
      <c r="L44" s="50"/>
      <c r="M44" s="50"/>
      <c r="N44" s="50"/>
      <c r="O44" s="50"/>
    </row>
    <row r="45" spans="1:30" x14ac:dyDescent="0.25">
      <c r="A45" s="50"/>
      <c r="B45" s="49"/>
      <c r="C45" s="50"/>
      <c r="D45" s="50"/>
      <c r="E45" s="50"/>
      <c r="F45" s="50"/>
      <c r="G45" s="50"/>
      <c r="H45" s="50"/>
      <c r="I45" s="50"/>
      <c r="J45" s="50"/>
      <c r="K45" s="50"/>
      <c r="L45" s="50"/>
      <c r="M45" s="50"/>
      <c r="N45" s="50"/>
      <c r="O45" s="50"/>
    </row>
    <row r="46" spans="1:30" x14ac:dyDescent="0.25">
      <c r="A46" s="50"/>
      <c r="B46" s="49"/>
      <c r="C46" s="50"/>
      <c r="D46" s="50"/>
      <c r="E46" s="50"/>
      <c r="F46" s="50"/>
      <c r="G46" s="50"/>
      <c r="H46" s="50"/>
      <c r="I46" s="50"/>
      <c r="J46" s="50"/>
      <c r="K46" s="50"/>
      <c r="L46" s="50"/>
      <c r="M46" s="50"/>
      <c r="N46" s="50"/>
      <c r="O46" s="50"/>
    </row>
    <row r="47" spans="1:30" x14ac:dyDescent="0.25">
      <c r="A47" s="50"/>
      <c r="B47" s="49"/>
      <c r="C47" s="50"/>
      <c r="D47" s="50"/>
      <c r="E47" s="50"/>
      <c r="F47" s="50"/>
      <c r="G47" s="50"/>
      <c r="H47" s="50"/>
      <c r="I47" s="50"/>
      <c r="J47" s="50"/>
      <c r="K47" s="50"/>
      <c r="L47" s="50"/>
      <c r="M47" s="50"/>
      <c r="N47" s="50"/>
      <c r="O47" s="50"/>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C7" sqref="C7"/>
    </sheetView>
  </sheetViews>
  <sheetFormatPr baseColWidth="10" defaultRowHeight="15" x14ac:dyDescent="0.25"/>
  <sheetData>
    <row r="3" spans="1:1" x14ac:dyDescent="0.25">
      <c r="A3" t="s">
        <v>108</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workbookViewId="0">
      <selection activeCell="F7" sqref="F7"/>
    </sheetView>
  </sheetViews>
  <sheetFormatPr baseColWidth="10" defaultRowHeight="15" x14ac:dyDescent="0.25"/>
  <sheetData>
    <row r="2" spans="1:1" x14ac:dyDescent="0.25">
      <c r="A2" t="s">
        <v>87</v>
      </c>
    </row>
    <row r="3" spans="1:1" x14ac:dyDescent="0.25">
      <c r="A3" t="s">
        <v>128</v>
      </c>
    </row>
    <row r="4" spans="1:1" x14ac:dyDescent="0.25">
      <c r="A4" t="s">
        <v>89</v>
      </c>
    </row>
    <row r="5" spans="1:1" x14ac:dyDescent="0.25">
      <c r="A5" t="s">
        <v>131</v>
      </c>
    </row>
    <row r="7" spans="1:1" x14ac:dyDescent="0.25">
      <c r="A7" t="s">
        <v>129</v>
      </c>
    </row>
    <row r="9" spans="1:1" x14ac:dyDescent="0.25">
      <c r="A9" t="s">
        <v>127</v>
      </c>
    </row>
    <row r="10" spans="1:1" x14ac:dyDescent="0.25">
      <c r="A10" t="s">
        <v>130</v>
      </c>
    </row>
    <row r="13" spans="1:1" x14ac:dyDescent="0.25">
      <c r="A13" t="s">
        <v>88</v>
      </c>
    </row>
    <row r="15" spans="1:1" x14ac:dyDescent="0.25">
      <c r="A15" t="s">
        <v>90</v>
      </c>
    </row>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3"/>
  <sheetViews>
    <sheetView topLeftCell="A16" workbookViewId="0">
      <selection activeCell="D19" sqref="D19"/>
    </sheetView>
  </sheetViews>
  <sheetFormatPr baseColWidth="10" defaultRowHeight="15" x14ac:dyDescent="0.25"/>
  <cols>
    <col min="2" max="2" width="15" customWidth="1"/>
    <col min="6" max="6" width="17.85546875" customWidth="1"/>
  </cols>
  <sheetData>
    <row r="2" spans="1:13" ht="18.75" x14ac:dyDescent="0.3">
      <c r="C2" s="30" t="s">
        <v>102</v>
      </c>
      <c r="G2" t="s">
        <v>138</v>
      </c>
    </row>
    <row r="3" spans="1:13" x14ac:dyDescent="0.25">
      <c r="G3" t="s">
        <v>101</v>
      </c>
      <c r="K3" t="s">
        <v>104</v>
      </c>
      <c r="M3" t="s">
        <v>103</v>
      </c>
    </row>
    <row r="4" spans="1:13" x14ac:dyDescent="0.25">
      <c r="A4" t="s">
        <v>91</v>
      </c>
      <c r="C4" s="53">
        <v>0</v>
      </c>
      <c r="G4">
        <v>0.68</v>
      </c>
      <c r="K4">
        <f>SQRT(1-G4)</f>
        <v>0.56568542494923801</v>
      </c>
      <c r="M4">
        <f>SUM(K4)*2</f>
        <v>1.131370849898476</v>
      </c>
    </row>
    <row r="5" spans="1:13" x14ac:dyDescent="0.25">
      <c r="A5" t="s">
        <v>92</v>
      </c>
      <c r="C5" s="53">
        <v>0</v>
      </c>
      <c r="G5">
        <v>0.65</v>
      </c>
      <c r="K5">
        <f t="shared" ref="K5:K13" si="0">SQRT(1-G5)</f>
        <v>0.59160797830996159</v>
      </c>
      <c r="M5">
        <f t="shared" ref="M5:M13" si="1">SUM(K5)*2</f>
        <v>1.1832159566199232</v>
      </c>
    </row>
    <row r="6" spans="1:13" x14ac:dyDescent="0.25">
      <c r="A6" t="s">
        <v>93</v>
      </c>
      <c r="C6" s="53">
        <v>0</v>
      </c>
      <c r="G6">
        <v>0.8</v>
      </c>
      <c r="K6">
        <f t="shared" si="0"/>
        <v>0.44721359549995787</v>
      </c>
      <c r="M6">
        <f t="shared" si="1"/>
        <v>0.89442719099991574</v>
      </c>
    </row>
    <row r="7" spans="1:13" x14ac:dyDescent="0.25">
      <c r="A7" t="s">
        <v>94</v>
      </c>
      <c r="C7" s="53">
        <v>0</v>
      </c>
      <c r="G7">
        <v>0.53</v>
      </c>
      <c r="K7">
        <f t="shared" si="0"/>
        <v>0.68556546004010444</v>
      </c>
      <c r="M7">
        <f t="shared" si="1"/>
        <v>1.3711309200802089</v>
      </c>
    </row>
    <row r="8" spans="1:13" x14ac:dyDescent="0.25">
      <c r="A8" t="s">
        <v>95</v>
      </c>
      <c r="C8" s="53">
        <v>0</v>
      </c>
      <c r="G8">
        <v>0.71</v>
      </c>
      <c r="K8">
        <f t="shared" si="0"/>
        <v>0.53851648071345048</v>
      </c>
      <c r="M8">
        <f t="shared" si="1"/>
        <v>1.077032961426901</v>
      </c>
    </row>
    <row r="9" spans="1:13" x14ac:dyDescent="0.25">
      <c r="A9" t="s">
        <v>96</v>
      </c>
      <c r="C9" s="53">
        <v>0</v>
      </c>
      <c r="G9">
        <v>0.7</v>
      </c>
      <c r="K9">
        <f t="shared" si="0"/>
        <v>0.54772255750516619</v>
      </c>
      <c r="M9">
        <f t="shared" si="1"/>
        <v>1.0954451150103324</v>
      </c>
    </row>
    <row r="10" spans="1:13" x14ac:dyDescent="0.25">
      <c r="A10" t="s">
        <v>97</v>
      </c>
      <c r="C10" s="53">
        <v>0</v>
      </c>
      <c r="G10">
        <v>0.86</v>
      </c>
      <c r="K10">
        <f t="shared" si="0"/>
        <v>0.37416573867739417</v>
      </c>
      <c r="M10">
        <f t="shared" si="1"/>
        <v>0.74833147735478833</v>
      </c>
    </row>
    <row r="11" spans="1:13" x14ac:dyDescent="0.25">
      <c r="A11" t="s">
        <v>98</v>
      </c>
      <c r="C11" s="53">
        <v>0</v>
      </c>
      <c r="G11">
        <v>0.77</v>
      </c>
      <c r="K11">
        <f t="shared" si="0"/>
        <v>0.47958315233127191</v>
      </c>
      <c r="M11">
        <f t="shared" si="1"/>
        <v>0.95916630466254382</v>
      </c>
    </row>
    <row r="12" spans="1:13" x14ac:dyDescent="0.25">
      <c r="A12" t="s">
        <v>99</v>
      </c>
      <c r="C12" s="53">
        <v>0</v>
      </c>
      <c r="G12">
        <v>0.84</v>
      </c>
      <c r="K12">
        <f t="shared" si="0"/>
        <v>0.4</v>
      </c>
      <c r="M12">
        <f t="shared" si="1"/>
        <v>0.8</v>
      </c>
    </row>
    <row r="13" spans="1:13" x14ac:dyDescent="0.25">
      <c r="A13" t="s">
        <v>100</v>
      </c>
      <c r="C13" s="53">
        <v>0</v>
      </c>
      <c r="G13">
        <v>0.79</v>
      </c>
      <c r="K13">
        <f t="shared" si="0"/>
        <v>0.45825756949558394</v>
      </c>
      <c r="M13">
        <f t="shared" si="1"/>
        <v>0.91651513899116788</v>
      </c>
    </row>
    <row r="14" spans="1:13" x14ac:dyDescent="0.25">
      <c r="C14" s="22"/>
    </row>
    <row r="18" spans="5:10" ht="28.5" x14ac:dyDescent="0.45">
      <c r="F18" s="54" t="s">
        <v>157</v>
      </c>
    </row>
    <row r="20" spans="5:10" x14ac:dyDescent="0.25">
      <c r="E20" t="s">
        <v>91</v>
      </c>
      <c r="H20" s="23">
        <f>SUM(C4-7)/M4</f>
        <v>-6.1871843353822911</v>
      </c>
      <c r="J20" s="3" t="s">
        <v>106</v>
      </c>
    </row>
    <row r="21" spans="5:10" x14ac:dyDescent="0.25">
      <c r="E21" t="s">
        <v>92</v>
      </c>
      <c r="H21" s="23">
        <f t="shared" ref="H21:H29" si="2">SUM(C5-7)/M5</f>
        <v>-5.9160797830996161</v>
      </c>
      <c r="J21" s="3" t="s">
        <v>54</v>
      </c>
    </row>
    <row r="22" spans="5:10" x14ac:dyDescent="0.25">
      <c r="E22" t="s">
        <v>93</v>
      </c>
      <c r="H22" s="23">
        <f t="shared" si="2"/>
        <v>-7.8262379212492652</v>
      </c>
      <c r="J22" s="3" t="s">
        <v>55</v>
      </c>
    </row>
    <row r="23" spans="5:10" x14ac:dyDescent="0.25">
      <c r="E23" t="s">
        <v>94</v>
      </c>
      <c r="H23" s="23">
        <f t="shared" si="2"/>
        <v>-5.1052747024263097</v>
      </c>
      <c r="J23" s="3" t="s">
        <v>56</v>
      </c>
    </row>
    <row r="24" spans="5:10" x14ac:dyDescent="0.25">
      <c r="E24" t="s">
        <v>95</v>
      </c>
      <c r="H24" s="23">
        <f t="shared" si="2"/>
        <v>-6.4993368361968145</v>
      </c>
      <c r="J24" s="3" t="s">
        <v>57</v>
      </c>
    </row>
    <row r="25" spans="5:10" x14ac:dyDescent="0.25">
      <c r="E25" t="s">
        <v>96</v>
      </c>
      <c r="H25" s="23">
        <f t="shared" si="2"/>
        <v>-6.3900965042269373</v>
      </c>
    </row>
    <row r="26" spans="5:10" x14ac:dyDescent="0.25">
      <c r="E26" t="s">
        <v>97</v>
      </c>
      <c r="H26" s="23">
        <f t="shared" si="2"/>
        <v>-9.3541434669348522</v>
      </c>
    </row>
    <row r="27" spans="5:10" ht="18.75" x14ac:dyDescent="0.3">
      <c r="E27" t="s">
        <v>98</v>
      </c>
      <c r="H27" s="23">
        <f t="shared" si="2"/>
        <v>-7.2980044919976175</v>
      </c>
      <c r="J27" s="30" t="s">
        <v>137</v>
      </c>
    </row>
    <row r="28" spans="5:10" x14ac:dyDescent="0.25">
      <c r="E28" t="s">
        <v>99</v>
      </c>
      <c r="H28" s="23">
        <f t="shared" si="2"/>
        <v>-8.75</v>
      </c>
    </row>
    <row r="29" spans="5:10" x14ac:dyDescent="0.25">
      <c r="E29" t="s">
        <v>100</v>
      </c>
      <c r="H29" s="23">
        <f t="shared" si="2"/>
        <v>-7.6376261582597342</v>
      </c>
    </row>
    <row r="32" spans="5:10" ht="28.5" x14ac:dyDescent="0.45">
      <c r="F32" s="54" t="s">
        <v>158</v>
      </c>
      <c r="G32" s="54"/>
    </row>
    <row r="34" spans="5:10" x14ac:dyDescent="0.25">
      <c r="E34" t="s">
        <v>91</v>
      </c>
      <c r="H34" s="23">
        <f>SUM(C4-3)/M4</f>
        <v>-2.6516504294495533</v>
      </c>
      <c r="J34" s="3" t="s">
        <v>105</v>
      </c>
    </row>
    <row r="35" spans="5:10" x14ac:dyDescent="0.25">
      <c r="E35" t="s">
        <v>92</v>
      </c>
      <c r="H35" s="23">
        <f t="shared" ref="H35:H43" si="3">SUM(C5-3)/M5</f>
        <v>-2.5354627641855498</v>
      </c>
      <c r="J35" s="3" t="s">
        <v>58</v>
      </c>
    </row>
    <row r="36" spans="5:10" x14ac:dyDescent="0.25">
      <c r="E36" t="s">
        <v>93</v>
      </c>
      <c r="H36" s="23">
        <f t="shared" si="3"/>
        <v>-3.3541019662496852</v>
      </c>
      <c r="J36" s="3" t="s">
        <v>59</v>
      </c>
    </row>
    <row r="37" spans="5:10" x14ac:dyDescent="0.25">
      <c r="E37" t="s">
        <v>94</v>
      </c>
      <c r="H37" s="23">
        <f t="shared" si="3"/>
        <v>-2.1879748724684185</v>
      </c>
      <c r="J37" s="3" t="s">
        <v>60</v>
      </c>
    </row>
    <row r="38" spans="5:10" x14ac:dyDescent="0.25">
      <c r="E38" t="s">
        <v>95</v>
      </c>
      <c r="H38" s="23">
        <f t="shared" si="3"/>
        <v>-2.7854300726557777</v>
      </c>
      <c r="J38" s="3" t="s">
        <v>61</v>
      </c>
    </row>
    <row r="39" spans="5:10" x14ac:dyDescent="0.25">
      <c r="E39" t="s">
        <v>96</v>
      </c>
      <c r="H39" s="23">
        <f t="shared" si="3"/>
        <v>-2.7386127875258302</v>
      </c>
    </row>
    <row r="40" spans="5:10" x14ac:dyDescent="0.25">
      <c r="E40" t="s">
        <v>97</v>
      </c>
      <c r="H40" s="23">
        <f t="shared" si="3"/>
        <v>-4.0089186286863656</v>
      </c>
    </row>
    <row r="41" spans="5:10" ht="18.75" x14ac:dyDescent="0.3">
      <c r="E41" t="s">
        <v>98</v>
      </c>
      <c r="H41" s="23">
        <f t="shared" si="3"/>
        <v>-3.1277162108561218</v>
      </c>
      <c r="J41" s="30" t="s">
        <v>137</v>
      </c>
    </row>
    <row r="42" spans="5:10" ht="18.75" x14ac:dyDescent="0.3">
      <c r="E42" t="s">
        <v>99</v>
      </c>
      <c r="H42" s="23">
        <f t="shared" si="3"/>
        <v>-3.75</v>
      </c>
      <c r="J42" s="30" t="s">
        <v>156</v>
      </c>
    </row>
    <row r="43" spans="5:10" x14ac:dyDescent="0.25">
      <c r="E43" t="s">
        <v>100</v>
      </c>
      <c r="H43" s="23">
        <f t="shared" si="3"/>
        <v>-3.2732683535398861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workbookViewId="0">
      <selection activeCell="B10" sqref="B10"/>
    </sheetView>
  </sheetViews>
  <sheetFormatPr baseColWidth="10" defaultRowHeight="15" x14ac:dyDescent="0.25"/>
  <cols>
    <col min="2" max="2" width="46.140625" customWidth="1"/>
  </cols>
  <sheetData>
    <row r="1" spans="1:13" ht="21" x14ac:dyDescent="0.35">
      <c r="A1" s="29" t="s">
        <v>67</v>
      </c>
      <c r="C1" s="38" t="s">
        <v>154</v>
      </c>
    </row>
    <row r="2" spans="1:13" ht="18.75" x14ac:dyDescent="0.3">
      <c r="B2" s="30" t="s">
        <v>160</v>
      </c>
      <c r="C2" t="s">
        <v>68</v>
      </c>
      <c r="D2" t="s">
        <v>69</v>
      </c>
      <c r="F2" s="30" t="s">
        <v>139</v>
      </c>
    </row>
    <row r="3" spans="1:13" x14ac:dyDescent="0.25">
      <c r="B3" t="s">
        <v>70</v>
      </c>
      <c r="C3" s="21"/>
      <c r="D3" s="20"/>
      <c r="F3" s="36">
        <f>SUM(C3-D3)/M3</f>
        <v>0</v>
      </c>
      <c r="K3">
        <v>0.871</v>
      </c>
      <c r="L3">
        <f>SQRT(SUM(2-(K3*2)))</f>
        <v>0.50793700396801178</v>
      </c>
      <c r="M3">
        <f>SUM(L3)*2</f>
        <v>1.0158740079360236</v>
      </c>
    </row>
    <row r="4" spans="1:13" x14ac:dyDescent="0.25">
      <c r="B4" t="s">
        <v>72</v>
      </c>
      <c r="C4" s="21"/>
      <c r="D4" s="20"/>
      <c r="F4" s="36">
        <f t="shared" ref="F4:F5" si="0">SUM(C4-D4)/M4</f>
        <v>0</v>
      </c>
      <c r="G4" s="3" t="s">
        <v>107</v>
      </c>
      <c r="K4">
        <v>0.74099999999999999</v>
      </c>
      <c r="L4">
        <f t="shared" ref="L4:L5" si="1">SQRT(SUM(2-(K4*2)))</f>
        <v>0.71972216861786331</v>
      </c>
      <c r="M4">
        <f t="shared" ref="M4:M5" si="2">SUM(L4)*2</f>
        <v>1.4394443372357266</v>
      </c>
    </row>
    <row r="5" spans="1:13" x14ac:dyDescent="0.25">
      <c r="B5" t="s">
        <v>73</v>
      </c>
      <c r="C5" s="21"/>
      <c r="D5" s="20"/>
      <c r="F5" s="36">
        <f t="shared" si="0"/>
        <v>0</v>
      </c>
      <c r="G5" s="3" t="s">
        <v>53</v>
      </c>
      <c r="K5">
        <v>0.79500000000000004</v>
      </c>
      <c r="L5">
        <f t="shared" si="1"/>
        <v>0.64031242374328479</v>
      </c>
      <c r="M5">
        <f t="shared" si="2"/>
        <v>1.2806248474865696</v>
      </c>
    </row>
    <row r="6" spans="1:13" x14ac:dyDescent="0.25">
      <c r="C6" s="35"/>
      <c r="D6" s="35"/>
      <c r="F6" s="37"/>
      <c r="G6" s="3" t="s">
        <v>52</v>
      </c>
    </row>
    <row r="7" spans="1:13" x14ac:dyDescent="0.25">
      <c r="B7" t="s">
        <v>71</v>
      </c>
      <c r="C7" s="21"/>
      <c r="D7" s="20"/>
      <c r="F7" s="36">
        <f t="shared" ref="F7:F9" si="3">SUM(C7-D7)/M7</f>
        <v>0</v>
      </c>
      <c r="G7" s="3" t="s">
        <v>76</v>
      </c>
      <c r="K7">
        <v>0.93700000000000006</v>
      </c>
      <c r="L7">
        <f t="shared" ref="L7:L9" si="4">SQRT(SUM(2-(K7*2)))</f>
        <v>0.35496478698597683</v>
      </c>
      <c r="M7">
        <f t="shared" ref="M7:M9" si="5">SUM(L7)*2</f>
        <v>0.70992957397195366</v>
      </c>
    </row>
    <row r="8" spans="1:13" x14ac:dyDescent="0.25">
      <c r="B8" t="s">
        <v>74</v>
      </c>
      <c r="C8" s="21"/>
      <c r="D8" s="20"/>
      <c r="F8" s="36">
        <f t="shared" si="3"/>
        <v>0</v>
      </c>
      <c r="G8" s="3" t="s">
        <v>51</v>
      </c>
      <c r="K8">
        <v>0.89400000000000002</v>
      </c>
      <c r="L8">
        <f t="shared" si="4"/>
        <v>0.46043457732885351</v>
      </c>
      <c r="M8">
        <f t="shared" si="5"/>
        <v>0.92086915465770702</v>
      </c>
    </row>
    <row r="9" spans="1:13" x14ac:dyDescent="0.25">
      <c r="B9" t="s">
        <v>75</v>
      </c>
      <c r="C9" s="21"/>
      <c r="D9" s="20"/>
      <c r="F9" s="36">
        <f t="shared" si="3"/>
        <v>0</v>
      </c>
      <c r="K9">
        <v>0.878</v>
      </c>
      <c r="L9">
        <f t="shared" si="4"/>
        <v>0.49396356140913877</v>
      </c>
      <c r="M9">
        <f t="shared" si="5"/>
        <v>0.98792712281827755</v>
      </c>
    </row>
    <row r="10" spans="1:13" ht="18.75" x14ac:dyDescent="0.3">
      <c r="F10" s="30" t="s">
        <v>141</v>
      </c>
    </row>
    <row r="12" spans="1:13" ht="18.75" x14ac:dyDescent="0.3">
      <c r="C12" s="30" t="s">
        <v>142</v>
      </c>
    </row>
    <row r="14" spans="1:13" ht="21" x14ac:dyDescent="0.35">
      <c r="C14" s="38" t="s">
        <v>155</v>
      </c>
    </row>
    <row r="15" spans="1:13" ht="18.75" x14ac:dyDescent="0.3">
      <c r="B15" s="30" t="s">
        <v>159</v>
      </c>
      <c r="C15" t="s">
        <v>68</v>
      </c>
      <c r="D15" t="s">
        <v>69</v>
      </c>
      <c r="F15" t="s">
        <v>140</v>
      </c>
    </row>
    <row r="16" spans="1:13" x14ac:dyDescent="0.25">
      <c r="B16" t="s">
        <v>70</v>
      </c>
      <c r="C16" s="21"/>
      <c r="D16" s="20"/>
      <c r="F16" s="36">
        <f>SUM(C16-D16)/M16</f>
        <v>0</v>
      </c>
      <c r="K16">
        <v>0.90600000000000003</v>
      </c>
      <c r="L16">
        <f>SQRT(SUM(2-(K16*2)))</f>
        <v>0.43358966777357594</v>
      </c>
      <c r="M16">
        <f>SUM(L16)*2</f>
        <v>0.86717933554715187</v>
      </c>
    </row>
    <row r="17" spans="2:13" x14ac:dyDescent="0.25">
      <c r="B17" t="s">
        <v>72</v>
      </c>
      <c r="C17" s="21"/>
      <c r="D17" s="20"/>
      <c r="F17" s="36">
        <f t="shared" ref="F17:F18" si="6">SUM(C17-D17)/M17</f>
        <v>0</v>
      </c>
      <c r="G17" s="3" t="s">
        <v>107</v>
      </c>
      <c r="K17">
        <v>0.82299999999999995</v>
      </c>
      <c r="L17">
        <f t="shared" ref="L17:L18" si="7">SQRT(SUM(2-(K17*2)))</f>
        <v>0.59497899122574072</v>
      </c>
      <c r="M17">
        <f t="shared" ref="M17:M18" si="8">SUM(L17)*2</f>
        <v>1.1899579824514814</v>
      </c>
    </row>
    <row r="18" spans="2:13" x14ac:dyDescent="0.25">
      <c r="B18" t="s">
        <v>73</v>
      </c>
      <c r="C18" s="21"/>
      <c r="D18" s="20"/>
      <c r="F18" s="36">
        <f t="shared" si="6"/>
        <v>0</v>
      </c>
      <c r="G18" s="3" t="s">
        <v>53</v>
      </c>
      <c r="K18">
        <v>0.85</v>
      </c>
      <c r="L18">
        <f t="shared" si="7"/>
        <v>0.54772255750516619</v>
      </c>
      <c r="M18">
        <f t="shared" si="8"/>
        <v>1.0954451150103324</v>
      </c>
    </row>
    <row r="19" spans="2:13" x14ac:dyDescent="0.25">
      <c r="C19" s="35"/>
      <c r="D19" s="35"/>
      <c r="F19" s="37"/>
      <c r="G19" s="3" t="s">
        <v>52</v>
      </c>
    </row>
    <row r="20" spans="2:13" x14ac:dyDescent="0.25">
      <c r="B20" t="s">
        <v>71</v>
      </c>
      <c r="C20" s="21"/>
      <c r="D20" s="20"/>
      <c r="F20" s="36">
        <f t="shared" ref="F20:F22" si="9">SUM(C20-D20)/M20</f>
        <v>0</v>
      </c>
      <c r="G20" s="3" t="s">
        <v>76</v>
      </c>
      <c r="K20">
        <v>0.92600000000000005</v>
      </c>
      <c r="L20">
        <f t="shared" ref="L20:L22" si="10">SQRT(SUM(2-(K20*2)))</f>
        <v>0.3847076812334268</v>
      </c>
      <c r="M20">
        <f t="shared" ref="M20:M22" si="11">SUM(L20)*2</f>
        <v>0.7694153624668536</v>
      </c>
    </row>
    <row r="21" spans="2:13" x14ac:dyDescent="0.25">
      <c r="B21" t="s">
        <v>74</v>
      </c>
      <c r="C21" s="21"/>
      <c r="D21" s="20"/>
      <c r="F21" s="36">
        <f t="shared" si="9"/>
        <v>0</v>
      </c>
      <c r="G21" s="3" t="s">
        <v>51</v>
      </c>
      <c r="K21">
        <v>0.872</v>
      </c>
      <c r="L21">
        <f t="shared" si="10"/>
        <v>0.50596442562694066</v>
      </c>
      <c r="M21">
        <f t="shared" si="11"/>
        <v>1.0119288512538813</v>
      </c>
    </row>
    <row r="22" spans="2:13" x14ac:dyDescent="0.25">
      <c r="B22" t="s">
        <v>75</v>
      </c>
      <c r="C22" s="21"/>
      <c r="D22" s="20"/>
      <c r="F22" s="36">
        <f t="shared" si="9"/>
        <v>0</v>
      </c>
      <c r="K22">
        <v>0.878</v>
      </c>
      <c r="L22">
        <f t="shared" si="10"/>
        <v>0.49396356140913877</v>
      </c>
      <c r="M22">
        <f t="shared" si="11"/>
        <v>0.98792712281827755</v>
      </c>
    </row>
    <row r="23" spans="2:13" ht="18.75" x14ac:dyDescent="0.3">
      <c r="F23" s="30" t="s">
        <v>141</v>
      </c>
    </row>
  </sheetData>
  <pageMargins left="0.7" right="0.7" top="0.78740157499999996" bottom="0.78740157499999996"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I7" sqref="I7"/>
    </sheetView>
  </sheetViews>
  <sheetFormatPr baseColWidth="10" defaultRowHeight="15" x14ac:dyDescent="0.25"/>
  <cols>
    <col min="2" max="2" width="46.140625" customWidth="1"/>
  </cols>
  <sheetData>
    <row r="1" spans="1:8" ht="21" x14ac:dyDescent="0.35">
      <c r="A1" s="29" t="s">
        <v>77</v>
      </c>
      <c r="C1" s="34" t="s">
        <v>143</v>
      </c>
    </row>
    <row r="2" spans="1:8" ht="18.75" x14ac:dyDescent="0.3">
      <c r="B2" s="30" t="s">
        <v>145</v>
      </c>
      <c r="C2" s="30"/>
      <c r="D2" s="30" t="s">
        <v>146</v>
      </c>
    </row>
    <row r="3" spans="1:8" x14ac:dyDescent="0.25">
      <c r="B3" t="s">
        <v>80</v>
      </c>
      <c r="C3" s="21">
        <v>5</v>
      </c>
      <c r="D3" t="s">
        <v>82</v>
      </c>
      <c r="E3" s="20">
        <v>5</v>
      </c>
    </row>
    <row r="4" spans="1:8" x14ac:dyDescent="0.25">
      <c r="B4" t="s">
        <v>81</v>
      </c>
      <c r="C4" s="21">
        <v>10</v>
      </c>
      <c r="D4" t="s">
        <v>84</v>
      </c>
      <c r="E4" s="20">
        <v>3</v>
      </c>
    </row>
    <row r="6" spans="1:8" ht="21" x14ac:dyDescent="0.35">
      <c r="B6" t="s">
        <v>148</v>
      </c>
      <c r="C6" s="38"/>
      <c r="D6" s="22"/>
      <c r="E6" s="22"/>
      <c r="F6" s="22"/>
      <c r="G6" s="22"/>
      <c r="H6" s="22"/>
    </row>
    <row r="7" spans="1:8" ht="18.75" x14ac:dyDescent="0.3">
      <c r="C7" s="22" t="s">
        <v>83</v>
      </c>
      <c r="D7" s="22"/>
      <c r="E7" s="22"/>
      <c r="F7" s="22"/>
      <c r="G7" s="57" t="s">
        <v>150</v>
      </c>
      <c r="H7" s="22"/>
    </row>
    <row r="8" spans="1:8" x14ac:dyDescent="0.25">
      <c r="B8" t="s">
        <v>78</v>
      </c>
      <c r="C8" s="39">
        <f>SUM(C3-9.64)/3.15</f>
        <v>-1.4730158730158733</v>
      </c>
      <c r="D8" s="22"/>
      <c r="E8" s="40">
        <f>SUM(E3-4.46)/3.52</f>
        <v>0.15340909090909091</v>
      </c>
      <c r="F8" s="22"/>
      <c r="G8" s="41">
        <f>SUM(C8-E8)</f>
        <v>-1.6264249639249642</v>
      </c>
      <c r="H8" s="3" t="s">
        <v>107</v>
      </c>
    </row>
    <row r="9" spans="1:8" x14ac:dyDescent="0.25">
      <c r="B9" t="s">
        <v>79</v>
      </c>
      <c r="C9" s="39">
        <f>SUM(C4-4.24)/2.34</f>
        <v>2.4615384615384617</v>
      </c>
      <c r="D9" s="22"/>
      <c r="E9" s="40">
        <f>SUM(E4-3.37)/2.39</f>
        <v>-0.15481171548117159</v>
      </c>
      <c r="F9" s="22"/>
      <c r="G9" s="41">
        <f>SUM(C9-E9)</f>
        <v>2.6163501770196333</v>
      </c>
      <c r="H9" s="3" t="s">
        <v>53</v>
      </c>
    </row>
    <row r="10" spans="1:8" x14ac:dyDescent="0.25">
      <c r="C10" s="22"/>
      <c r="D10" s="22"/>
      <c r="E10" s="22"/>
      <c r="F10" s="22"/>
      <c r="G10" s="22"/>
      <c r="H10" s="3" t="s">
        <v>52</v>
      </c>
    </row>
    <row r="11" spans="1:8" x14ac:dyDescent="0.25">
      <c r="C11" s="22"/>
      <c r="D11" s="22"/>
      <c r="E11" s="22"/>
      <c r="F11" s="22"/>
      <c r="G11" s="22"/>
      <c r="H11" s="3" t="s">
        <v>76</v>
      </c>
    </row>
    <row r="12" spans="1:8" x14ac:dyDescent="0.25">
      <c r="C12" s="22"/>
      <c r="D12" s="22"/>
      <c r="E12" s="22"/>
      <c r="F12" s="22"/>
      <c r="G12" s="22"/>
      <c r="H12" s="3" t="s">
        <v>51</v>
      </c>
    </row>
    <row r="13" spans="1:8" x14ac:dyDescent="0.25">
      <c r="C13" s="22"/>
      <c r="D13" s="22"/>
      <c r="E13" s="22"/>
      <c r="F13" s="22"/>
      <c r="G13" s="22"/>
      <c r="H13" s="22"/>
    </row>
    <row r="14" spans="1:8" ht="18.75" x14ac:dyDescent="0.3">
      <c r="G14" s="30" t="s">
        <v>149</v>
      </c>
    </row>
    <row r="18" spans="2:2" x14ac:dyDescent="0.25">
      <c r="B18" t="s">
        <v>144</v>
      </c>
    </row>
    <row r="20" spans="2:2" x14ac:dyDescent="0.25">
      <c r="B20" t="s">
        <v>147</v>
      </c>
    </row>
  </sheetData>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Anmerkungen</vt:lpstr>
      <vt:lpstr>EBF-KJ</vt:lpstr>
      <vt:lpstr>EBI </vt:lpstr>
      <vt:lpstr>EBSK</vt:lpstr>
      <vt:lpstr>EWU und SPEF</vt:lpstr>
      <vt:lpstr>FIT</vt:lpstr>
      <vt:lpstr>FRKJ</vt:lpstr>
      <vt:lpstr>FRT-KJ</vt:lpstr>
      <vt:lpstr>SKEI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penv119</dc:creator>
  <cp:lastModifiedBy>penv119</cp:lastModifiedBy>
  <dcterms:created xsi:type="dcterms:W3CDTF">2019-08-20T07:58:45Z</dcterms:created>
  <dcterms:modified xsi:type="dcterms:W3CDTF">2020-08-14T08:01:39Z</dcterms:modified>
</cp:coreProperties>
</file>